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defaultThemeVersion="124226"/>
  <bookViews>
    <workbookView xWindow="-120" yWindow="-120" windowWidth="20730" windowHeight="11040" activeTab="3"/>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9" i="30" l="1"/>
  <c r="E30" i="30"/>
  <c r="E31" i="30"/>
  <c r="E32" i="30"/>
  <c r="E33" i="30"/>
  <c r="E34" i="30"/>
  <c r="E35" i="30"/>
  <c r="E36" i="30"/>
  <c r="E37" i="30"/>
  <c r="E38" i="30"/>
  <c r="E39" i="30"/>
  <c r="E40" i="30"/>
  <c r="E41" i="30"/>
  <c r="E42" i="30"/>
  <c r="E43" i="30"/>
  <c r="E44" i="30"/>
  <c r="E45" i="30"/>
  <c r="E46" i="30"/>
  <c r="E47" i="30"/>
  <c r="E48" i="30"/>
  <c r="E49" i="30"/>
  <c r="E50" i="30"/>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s="1"/>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R87" i="9" s="1"/>
  <c r="I87" i="9"/>
  <c r="N86" i="9"/>
  <c r="L86" i="9"/>
  <c r="K86" i="9"/>
  <c r="R86" i="9" s="1"/>
  <c r="I86" i="9"/>
  <c r="N85" i="9"/>
  <c r="L85" i="9"/>
  <c r="K85" i="9"/>
  <c r="R85" i="9" s="1"/>
  <c r="I85" i="9"/>
  <c r="N84" i="9"/>
  <c r="L84" i="9"/>
  <c r="K84" i="9"/>
  <c r="I84" i="9"/>
  <c r="N83" i="9"/>
  <c r="L83" i="9"/>
  <c r="K83" i="9"/>
  <c r="R83" i="9" s="1"/>
  <c r="I83" i="9"/>
  <c r="N82" i="9"/>
  <c r="L82" i="9"/>
  <c r="K82" i="9"/>
  <c r="I82" i="9"/>
  <c r="N81" i="9"/>
  <c r="L81" i="9"/>
  <c r="K81" i="9"/>
  <c r="R81" i="9" s="1"/>
  <c r="I81" i="9"/>
  <c r="N80" i="9"/>
  <c r="L80" i="9"/>
  <c r="K80" i="9"/>
  <c r="I80" i="9"/>
  <c r="N79" i="9"/>
  <c r="L79" i="9"/>
  <c r="K79" i="9"/>
  <c r="R79" i="9" s="1"/>
  <c r="I79" i="9"/>
  <c r="N78" i="9"/>
  <c r="L78" i="9"/>
  <c r="K78" i="9"/>
  <c r="I78" i="9"/>
  <c r="N77" i="9"/>
  <c r="L77" i="9"/>
  <c r="K77" i="9"/>
  <c r="R77" i="9" s="1"/>
  <c r="I77" i="9"/>
  <c r="N76" i="9"/>
  <c r="L76" i="9"/>
  <c r="K76" i="9"/>
  <c r="I76" i="9"/>
  <c r="N75" i="9"/>
  <c r="L75" i="9"/>
  <c r="K75" i="9"/>
  <c r="R75" i="9" s="1"/>
  <c r="I75" i="9"/>
  <c r="N74" i="9"/>
  <c r="L74" i="9"/>
  <c r="K74" i="9"/>
  <c r="I74" i="9"/>
  <c r="N73" i="9"/>
  <c r="L73" i="9"/>
  <c r="K73" i="9"/>
  <c r="R73" i="9" s="1"/>
  <c r="I73" i="9"/>
  <c r="N72" i="9"/>
  <c r="L72" i="9"/>
  <c r="K72" i="9"/>
  <c r="I72" i="9"/>
  <c r="N71" i="9"/>
  <c r="L71" i="9"/>
  <c r="K71" i="9"/>
  <c r="I71" i="9"/>
  <c r="N70" i="9"/>
  <c r="L70" i="9"/>
  <c r="K70" i="9"/>
  <c r="I70" i="9"/>
  <c r="N69" i="9"/>
  <c r="L69" i="9"/>
  <c r="K69" i="9"/>
  <c r="I69" i="9"/>
  <c r="N68" i="9"/>
  <c r="L68" i="9"/>
  <c r="K68" i="9"/>
  <c r="I68" i="9"/>
  <c r="N67" i="9"/>
  <c r="L67" i="9"/>
  <c r="K67" i="9"/>
  <c r="I67" i="9"/>
  <c r="N66" i="9"/>
  <c r="L66" i="9"/>
  <c r="K66" i="9"/>
  <c r="I66" i="9"/>
  <c r="N65" i="9"/>
  <c r="L65" i="9"/>
  <c r="K65" i="9"/>
  <c r="I65" i="9"/>
  <c r="N64" i="9"/>
  <c r="L64" i="9"/>
  <c r="K64" i="9"/>
  <c r="I64" i="9"/>
  <c r="N63" i="9"/>
  <c r="L63" i="9"/>
  <c r="K63" i="9"/>
  <c r="I63" i="9"/>
  <c r="N62" i="9"/>
  <c r="L62" i="9"/>
  <c r="K62" i="9"/>
  <c r="I62" i="9"/>
  <c r="N61" i="9"/>
  <c r="L61" i="9"/>
  <c r="K61" i="9"/>
  <c r="I61" i="9"/>
  <c r="N60" i="9"/>
  <c r="L60" i="9"/>
  <c r="K60" i="9"/>
  <c r="I60" i="9"/>
  <c r="N59" i="9"/>
  <c r="L59" i="9"/>
  <c r="K59" i="9"/>
  <c r="I59" i="9"/>
  <c r="N58" i="9"/>
  <c r="L58" i="9"/>
  <c r="K58" i="9"/>
  <c r="I58" i="9"/>
  <c r="N57" i="9"/>
  <c r="L57" i="9"/>
  <c r="K57" i="9"/>
  <c r="I57" i="9"/>
  <c r="N56" i="9"/>
  <c r="L56" i="9"/>
  <c r="K56" i="9"/>
  <c r="I56" i="9"/>
  <c r="N55" i="9"/>
  <c r="L55" i="9"/>
  <c r="K55" i="9"/>
  <c r="I55" i="9"/>
  <c r="N54" i="9"/>
  <c r="L54" i="9"/>
  <c r="K54" i="9"/>
  <c r="I54" i="9"/>
  <c r="N53" i="9"/>
  <c r="L53" i="9"/>
  <c r="K53" i="9"/>
  <c r="I53" i="9"/>
  <c r="N52" i="9"/>
  <c r="L52" i="9"/>
  <c r="K52" i="9"/>
  <c r="I52" i="9"/>
  <c r="N51" i="9"/>
  <c r="L51" i="9"/>
  <c r="K51" i="9"/>
  <c r="I51" i="9"/>
  <c r="N50" i="9"/>
  <c r="L50" i="9"/>
  <c r="K50" i="9"/>
  <c r="I50" i="9"/>
  <c r="N49" i="9"/>
  <c r="L49" i="9"/>
  <c r="K49" i="9"/>
  <c r="I49" i="9"/>
  <c r="N48" i="9"/>
  <c r="L48" i="9"/>
  <c r="K48" i="9"/>
  <c r="I48" i="9"/>
  <c r="N47" i="9"/>
  <c r="L47" i="9"/>
  <c r="K47" i="9"/>
  <c r="I47" i="9"/>
  <c r="N46" i="9"/>
  <c r="L46" i="9"/>
  <c r="K46" i="9"/>
  <c r="I46" i="9"/>
  <c r="N45" i="9"/>
  <c r="L45" i="9"/>
  <c r="K45" i="9"/>
  <c r="I45" i="9"/>
  <c r="N44" i="9"/>
  <c r="L44" i="9"/>
  <c r="K44" i="9"/>
  <c r="I44" i="9"/>
  <c r="N43" i="9"/>
  <c r="L43" i="9"/>
  <c r="K43" i="9"/>
  <c r="I43" i="9"/>
  <c r="N42" i="9"/>
  <c r="L42" i="9"/>
  <c r="K42" i="9"/>
  <c r="I42" i="9"/>
  <c r="N41" i="9"/>
  <c r="L41" i="9"/>
  <c r="K41" i="9"/>
  <c r="I41" i="9"/>
  <c r="N40" i="9"/>
  <c r="L40" i="9"/>
  <c r="K40" i="9"/>
  <c r="I40" i="9"/>
  <c r="N39" i="9"/>
  <c r="L39" i="9"/>
  <c r="K39" i="9"/>
  <c r="I39" i="9"/>
  <c r="N38" i="9"/>
  <c r="L38" i="9"/>
  <c r="K38" i="9"/>
  <c r="I38" i="9"/>
  <c r="N37" i="9"/>
  <c r="L37" i="9"/>
  <c r="K37" i="9"/>
  <c r="I37" i="9"/>
  <c r="N36" i="9"/>
  <c r="L36" i="9"/>
  <c r="K36" i="9"/>
  <c r="I36" i="9"/>
  <c r="N35" i="9"/>
  <c r="L35" i="9"/>
  <c r="K35" i="9"/>
  <c r="I35" i="9"/>
  <c r="N34" i="9"/>
  <c r="L34" i="9"/>
  <c r="K34" i="9"/>
  <c r="I34" i="9"/>
  <c r="N33" i="9"/>
  <c r="L33" i="9"/>
  <c r="K33" i="9"/>
  <c r="I33" i="9"/>
  <c r="N32" i="9"/>
  <c r="L32" i="9"/>
  <c r="K32" i="9"/>
  <c r="I32" i="9"/>
  <c r="N31" i="9"/>
  <c r="L31" i="9"/>
  <c r="K31" i="9"/>
  <c r="I31" i="9"/>
  <c r="N30" i="9"/>
  <c r="L30" i="9"/>
  <c r="K30" i="9"/>
  <c r="I30" i="9"/>
  <c r="N29" i="9"/>
  <c r="L29" i="9"/>
  <c r="K29" i="9"/>
  <c r="I29" i="9"/>
  <c r="N28" i="9"/>
  <c r="L28" i="9"/>
  <c r="K28" i="9"/>
  <c r="I28" i="9"/>
  <c r="N27" i="9"/>
  <c r="L27" i="9"/>
  <c r="K27" i="9"/>
  <c r="I27" i="9"/>
  <c r="N26" i="9"/>
  <c r="L26" i="9"/>
  <c r="K26" i="9"/>
  <c r="I26" i="9"/>
  <c r="N25" i="9"/>
  <c r="L25" i="9"/>
  <c r="K25" i="9"/>
  <c r="I25" i="9"/>
  <c r="N24" i="9"/>
  <c r="L24" i="9"/>
  <c r="K24" i="9"/>
  <c r="I24" i="9"/>
  <c r="N23" i="9"/>
  <c r="L23" i="9"/>
  <c r="K23" i="9"/>
  <c r="I23" i="9"/>
  <c r="N22" i="9"/>
  <c r="L22" i="9"/>
  <c r="K22" i="9"/>
  <c r="I22" i="9"/>
  <c r="N21" i="9"/>
  <c r="L21" i="9"/>
  <c r="K21" i="9"/>
  <c r="I21" i="9"/>
  <c r="N20" i="9"/>
  <c r="L20" i="9"/>
  <c r="K20" i="9"/>
  <c r="I20" i="9"/>
  <c r="N19" i="9"/>
  <c r="L19" i="9"/>
  <c r="K19" i="9"/>
  <c r="I19" i="9"/>
  <c r="N18" i="9"/>
  <c r="L18" i="9"/>
  <c r="K18" i="9"/>
  <c r="R18" i="9" s="1"/>
  <c r="I18" i="9"/>
  <c r="N17" i="9"/>
  <c r="L17" i="9"/>
  <c r="K17" i="9"/>
  <c r="I17" i="9"/>
  <c r="N16" i="9"/>
  <c r="L16" i="9"/>
  <c r="K16" i="9"/>
  <c r="I16" i="9"/>
  <c r="A12" i="9"/>
  <c r="N15" i="9"/>
  <c r="L15" i="9"/>
  <c r="K15" i="9"/>
  <c r="I15" i="9"/>
  <c r="N14" i="9"/>
  <c r="L14" i="9"/>
  <c r="K14" i="9"/>
  <c r="I14" i="9"/>
  <c r="N13" i="9"/>
  <c r="L13" i="9"/>
  <c r="K13" i="9"/>
  <c r="I13" i="9"/>
  <c r="N12" i="9"/>
  <c r="L12" i="9"/>
  <c r="K12" i="9"/>
  <c r="I12" i="9"/>
  <c r="N10" i="9"/>
  <c r="L10" i="9"/>
  <c r="K10" i="9"/>
  <c r="I10" i="9"/>
  <c r="I11" i="9"/>
  <c r="I9" i="9"/>
  <c r="I8" i="9"/>
  <c r="I3" i="31"/>
  <c r="I2" i="31"/>
  <c r="G4" i="15"/>
  <c r="G2" i="15"/>
  <c r="L9" i="9"/>
  <c r="L11" i="9"/>
  <c r="L8" i="9"/>
  <c r="H10" i="30"/>
  <c r="I10" i="30" s="1"/>
  <c r="H11" i="30"/>
  <c r="I11" i="30" s="1"/>
  <c r="H12" i="30"/>
  <c r="I12" i="30" s="1"/>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H15" i="15"/>
  <c r="H16" i="15"/>
  <c r="H17" i="15"/>
  <c r="H18" i="15"/>
  <c r="H19" i="15"/>
  <c r="H20" i="15"/>
  <c r="H21" i="15"/>
  <c r="H22" i="15"/>
  <c r="H23" i="15"/>
  <c r="H24" i="15"/>
  <c r="H25" i="15"/>
  <c r="H26" i="15"/>
  <c r="H27" i="15"/>
  <c r="H28" i="15"/>
  <c r="L9" i="15"/>
  <c r="K10" i="15"/>
  <c r="M10" i="15" s="1"/>
  <c r="D12" i="9" s="1"/>
  <c r="L10" i="15"/>
  <c r="K11" i="15"/>
  <c r="L11" i="15"/>
  <c r="K12" i="15"/>
  <c r="L12" i="15"/>
  <c r="K13" i="15"/>
  <c r="L13" i="15"/>
  <c r="K14" i="15"/>
  <c r="L14" i="15"/>
  <c r="K15" i="15"/>
  <c r="L15" i="15"/>
  <c r="K16" i="15"/>
  <c r="L16" i="15"/>
  <c r="K17" i="15"/>
  <c r="L17" i="15"/>
  <c r="K18" i="15"/>
  <c r="L18" i="15"/>
  <c r="K19" i="15"/>
  <c r="L19" i="15"/>
  <c r="K20" i="15"/>
  <c r="L20" i="15"/>
  <c r="K21" i="15"/>
  <c r="M21" i="15" s="1"/>
  <c r="N21" i="15" s="1"/>
  <c r="D21" i="31" s="1"/>
  <c r="F21" i="36" s="1"/>
  <c r="L21" i="15"/>
  <c r="K22" i="15"/>
  <c r="L22" i="15"/>
  <c r="K23" i="15"/>
  <c r="L23" i="15"/>
  <c r="K24" i="15"/>
  <c r="L24" i="15"/>
  <c r="K25" i="15"/>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E9" i="15" s="1"/>
  <c r="D10" i="15"/>
  <c r="D11" i="15"/>
  <c r="E11" i="15" s="1"/>
  <c r="D12" i="15"/>
  <c r="E12" i="15" s="1"/>
  <c r="D13" i="15"/>
  <c r="F13" i="15" s="1"/>
  <c r="C13" i="31" s="1"/>
  <c r="E13" i="36" s="1"/>
  <c r="D14" i="15"/>
  <c r="E14" i="15" s="1"/>
  <c r="C28" i="9" s="1"/>
  <c r="S28" i="9" s="1"/>
  <c r="D15" i="15"/>
  <c r="E15" i="15" s="1"/>
  <c r="D16" i="15"/>
  <c r="E16" i="15" s="1"/>
  <c r="C36" i="9" s="1"/>
  <c r="D17" i="15"/>
  <c r="E17" i="15" s="1"/>
  <c r="D18" i="15"/>
  <c r="E18" i="15" s="1"/>
  <c r="C44" i="9" s="1"/>
  <c r="D19" i="15"/>
  <c r="E19" i="15" s="1"/>
  <c r="C48" i="9" s="1"/>
  <c r="D20" i="15"/>
  <c r="E20" i="15" s="1"/>
  <c r="D21" i="15"/>
  <c r="E21" i="15" s="1"/>
  <c r="C56" i="9" s="1"/>
  <c r="D22" i="15"/>
  <c r="D23" i="15"/>
  <c r="E23" i="15" s="1"/>
  <c r="C64" i="9" s="1"/>
  <c r="D24" i="15"/>
  <c r="F24" i="15" s="1"/>
  <c r="C24" i="31" s="1"/>
  <c r="E24" i="31" s="1"/>
  <c r="G24" i="36" s="1"/>
  <c r="D25" i="15"/>
  <c r="E25" i="15" s="1"/>
  <c r="D26" i="15"/>
  <c r="D27" i="15"/>
  <c r="F27" i="15" s="1"/>
  <c r="C27" i="31" s="1"/>
  <c r="E27" i="36" s="1"/>
  <c r="D28" i="15"/>
  <c r="E28" i="15" s="1"/>
  <c r="C28" i="36" s="1"/>
  <c r="E10" i="30"/>
  <c r="B10" i="36" s="1"/>
  <c r="E11" i="30"/>
  <c r="B16" i="9" s="1"/>
  <c r="E12" i="30"/>
  <c r="B20" i="9" s="1"/>
  <c r="E13" i="30"/>
  <c r="B13" i="35" s="1"/>
  <c r="E14" i="30"/>
  <c r="B28" i="9" s="1"/>
  <c r="E15" i="30"/>
  <c r="B15" i="35" s="1"/>
  <c r="E16" i="30"/>
  <c r="B36" i="9" s="1"/>
  <c r="E17" i="30"/>
  <c r="B17" i="36" s="1"/>
  <c r="E18" i="30"/>
  <c r="B44" i="9" s="1"/>
  <c r="E19" i="30"/>
  <c r="B19" i="31" s="1"/>
  <c r="E20" i="30"/>
  <c r="B52" i="9" s="1"/>
  <c r="E21" i="30"/>
  <c r="B56" i="9" s="1"/>
  <c r="E22" i="30"/>
  <c r="B22" i="35" s="1"/>
  <c r="E23" i="30"/>
  <c r="B64" i="9" s="1"/>
  <c r="E24" i="30"/>
  <c r="B24" i="35" s="1"/>
  <c r="E25" i="30"/>
  <c r="B72" i="9" s="1"/>
  <c r="E26" i="30"/>
  <c r="B26" i="35" s="1"/>
  <c r="E27" i="30"/>
  <c r="B80" i="9" s="1"/>
  <c r="E28" i="30"/>
  <c r="B84" i="9" s="1"/>
  <c r="E9" i="30"/>
  <c r="B9" i="31" s="1"/>
  <c r="D2" i="33"/>
  <c r="D1" i="33"/>
  <c r="D2" i="36"/>
  <c r="D1" i="36"/>
  <c r="D2" i="35"/>
  <c r="D1" i="35"/>
  <c r="D2" i="9"/>
  <c r="D1" i="9"/>
  <c r="D2" i="31"/>
  <c r="D1" i="31"/>
  <c r="D2" i="15"/>
  <c r="D2" i="20"/>
  <c r="D1" i="20"/>
  <c r="A28" i="36"/>
  <c r="A27" i="36"/>
  <c r="A26" i="36"/>
  <c r="A25" i="36"/>
  <c r="A24" i="36"/>
  <c r="A23" i="36"/>
  <c r="A22" i="36"/>
  <c r="A21" i="36"/>
  <c r="A20" i="36"/>
  <c r="A19" i="36"/>
  <c r="A18" i="36"/>
  <c r="A17" i="36"/>
  <c r="A16" i="36"/>
  <c r="A15" i="36"/>
  <c r="A14" i="36"/>
  <c r="A13" i="36"/>
  <c r="A12" i="36"/>
  <c r="A11" i="36"/>
  <c r="A10" i="36"/>
  <c r="A9" i="36"/>
  <c r="A28" i="35"/>
  <c r="A27" i="35"/>
  <c r="A26" i="35"/>
  <c r="A25" i="35"/>
  <c r="A24" i="35"/>
  <c r="A23" i="35"/>
  <c r="A22" i="35"/>
  <c r="B21" i="35"/>
  <c r="A21" i="35"/>
  <c r="A20" i="35"/>
  <c r="A19" i="35"/>
  <c r="A18" i="35"/>
  <c r="B17" i="35"/>
  <c r="A17" i="35"/>
  <c r="A16" i="35"/>
  <c r="A15" i="35"/>
  <c r="A14" i="35"/>
  <c r="A13" i="35"/>
  <c r="A12" i="35"/>
  <c r="A11" i="35"/>
  <c r="A10" i="35"/>
  <c r="A9" i="35"/>
  <c r="N8" i="9"/>
  <c r="N9" i="9"/>
  <c r="N11" i="9"/>
  <c r="A8" i="9"/>
  <c r="K9" i="9"/>
  <c r="K11" i="9"/>
  <c r="K8" i="9"/>
  <c r="F25" i="15"/>
  <c r="C25" i="31" s="1"/>
  <c r="E25" i="31" s="1"/>
  <c r="G25" i="36" s="1"/>
  <c r="F28" i="15"/>
  <c r="C28" i="31" s="1"/>
  <c r="A10" i="31"/>
  <c r="A11" i="31"/>
  <c r="A12" i="31"/>
  <c r="A13" i="31"/>
  <c r="A14" i="31"/>
  <c r="A15" i="31"/>
  <c r="A16" i="31"/>
  <c r="A17" i="31"/>
  <c r="A18" i="31"/>
  <c r="B18" i="31"/>
  <c r="A19" i="31"/>
  <c r="A20" i="31"/>
  <c r="A21" i="31"/>
  <c r="B21" i="31"/>
  <c r="A22" i="31"/>
  <c r="A23" i="31"/>
  <c r="A24" i="31"/>
  <c r="A25" i="31"/>
  <c r="A26" i="31"/>
  <c r="A27" i="31"/>
  <c r="A28" i="31"/>
  <c r="A17" i="15"/>
  <c r="A18" i="15"/>
  <c r="A19" i="15"/>
  <c r="A20" i="15"/>
  <c r="A21" i="15"/>
  <c r="B21" i="15"/>
  <c r="A22" i="15"/>
  <c r="A23" i="15"/>
  <c r="A24" i="15"/>
  <c r="A25" i="15"/>
  <c r="A26" i="15"/>
  <c r="A27" i="15"/>
  <c r="A28" i="15"/>
  <c r="A9" i="31"/>
  <c r="A16" i="15"/>
  <c r="A15" i="15"/>
  <c r="A14" i="15"/>
  <c r="A13" i="15"/>
  <c r="A12" i="15"/>
  <c r="A11" i="15"/>
  <c r="A10" i="15"/>
  <c r="A9" i="15"/>
  <c r="B21" i="36" l="1"/>
  <c r="B28" i="15"/>
  <c r="F19" i="15"/>
  <c r="C19" i="31" s="1"/>
  <c r="B19" i="35"/>
  <c r="E27" i="15"/>
  <c r="C80" i="9" s="1"/>
  <c r="S80" i="9" s="1"/>
  <c r="S81" i="9" s="1"/>
  <c r="S82" i="9" s="1"/>
  <c r="S83" i="9" s="1"/>
  <c r="U80" i="9" s="1"/>
  <c r="B26" i="36"/>
  <c r="B76" i="9"/>
  <c r="M23" i="15"/>
  <c r="M19" i="15"/>
  <c r="D19" i="36" s="1"/>
  <c r="B14" i="35"/>
  <c r="B14" i="36"/>
  <c r="M13" i="15"/>
  <c r="N13" i="15" s="1"/>
  <c r="D13" i="31" s="1"/>
  <c r="F13" i="36" s="1"/>
  <c r="E13" i="15"/>
  <c r="C24" i="9" s="1"/>
  <c r="S24" i="9" s="1"/>
  <c r="S25" i="9" s="1"/>
  <c r="S26" i="9" s="1"/>
  <c r="S27" i="9" s="1"/>
  <c r="F12" i="15"/>
  <c r="C12" i="31" s="1"/>
  <c r="E12" i="36" s="1"/>
  <c r="C16" i="9"/>
  <c r="C11" i="36"/>
  <c r="F11" i="15"/>
  <c r="C11" i="31" s="1"/>
  <c r="E11" i="36" s="1"/>
  <c r="B23" i="31"/>
  <c r="B26" i="15"/>
  <c r="B23" i="15"/>
  <c r="B22" i="31"/>
  <c r="B22" i="15"/>
  <c r="B18" i="35"/>
  <c r="B14" i="15"/>
  <c r="B16" i="15"/>
  <c r="B15" i="36"/>
  <c r="B14" i="31"/>
  <c r="B13" i="31"/>
  <c r="B13" i="36"/>
  <c r="B24" i="9"/>
  <c r="B11" i="35"/>
  <c r="B11" i="31"/>
  <c r="C72" i="9"/>
  <c r="S72" i="9" s="1"/>
  <c r="S73" i="9" s="1"/>
  <c r="S74" i="9" s="1"/>
  <c r="S75" i="9" s="1"/>
  <c r="U72" i="9" s="1"/>
  <c r="C25" i="36"/>
  <c r="B27" i="31"/>
  <c r="B27" i="35"/>
  <c r="B19" i="36"/>
  <c r="M14" i="15"/>
  <c r="N14" i="15" s="1"/>
  <c r="D14" i="31" s="1"/>
  <c r="F14" i="36" s="1"/>
  <c r="B17" i="15"/>
  <c r="B40" i="9"/>
  <c r="B25" i="31"/>
  <c r="F16" i="15"/>
  <c r="C16" i="31" s="1"/>
  <c r="B25" i="35"/>
  <c r="B23" i="36"/>
  <c r="B10" i="15"/>
  <c r="C84" i="9"/>
  <c r="B60" i="9"/>
  <c r="B48" i="9"/>
  <c r="E24" i="15"/>
  <c r="B12" i="15"/>
  <c r="B15" i="31"/>
  <c r="B23" i="35"/>
  <c r="M22" i="15"/>
  <c r="D60" i="9" s="1"/>
  <c r="T60" i="9" s="1"/>
  <c r="T61" i="9" s="1"/>
  <c r="T62" i="9" s="1"/>
  <c r="T63" i="9" s="1"/>
  <c r="M18" i="15"/>
  <c r="M20" i="15"/>
  <c r="M16" i="15"/>
  <c r="N16" i="15" s="1"/>
  <c r="D16" i="31" s="1"/>
  <c r="F16" i="36" s="1"/>
  <c r="M12" i="15"/>
  <c r="N12" i="15" s="1"/>
  <c r="D12" i="31" s="1"/>
  <c r="F12" i="36" s="1"/>
  <c r="B19" i="15"/>
  <c r="B26" i="31"/>
  <c r="B17" i="31"/>
  <c r="F23" i="15"/>
  <c r="C23" i="31" s="1"/>
  <c r="E23" i="31" s="1"/>
  <c r="G23" i="36" s="1"/>
  <c r="F15" i="15"/>
  <c r="C15" i="31" s="1"/>
  <c r="E15" i="36" s="1"/>
  <c r="B22" i="36"/>
  <c r="B32" i="9"/>
  <c r="M27" i="15"/>
  <c r="S56" i="9"/>
  <c r="S16" i="9"/>
  <c r="S17" i="9" s="1"/>
  <c r="S18" i="9" s="1"/>
  <c r="S19" i="9" s="1"/>
  <c r="R10" i="9"/>
  <c r="R74" i="9"/>
  <c r="R76" i="9"/>
  <c r="R78" i="9"/>
  <c r="R80" i="9"/>
  <c r="R82" i="9"/>
  <c r="R84" i="9"/>
  <c r="R17" i="9"/>
  <c r="R19" i="9"/>
  <c r="R21" i="9"/>
  <c r="R23" i="9"/>
  <c r="R25" i="9"/>
  <c r="R53" i="9"/>
  <c r="R57" i="9"/>
  <c r="R61" i="9"/>
  <c r="R65" i="9"/>
  <c r="R67" i="9"/>
  <c r="R69" i="9"/>
  <c r="R71" i="9"/>
  <c r="S48" i="9"/>
  <c r="S49" i="9" s="1"/>
  <c r="S50" i="9" s="1"/>
  <c r="S51" i="9" s="1"/>
  <c r="S44" i="9"/>
  <c r="S45" i="9" s="1"/>
  <c r="S46" i="9" s="1"/>
  <c r="S47" i="9" s="1"/>
  <c r="C18" i="35" s="1"/>
  <c r="E18" i="35" s="1"/>
  <c r="G18" i="35" s="1"/>
  <c r="S64" i="9"/>
  <c r="S65" i="9" s="1"/>
  <c r="S66" i="9" s="1"/>
  <c r="S67" i="9" s="1"/>
  <c r="C23" i="35" s="1"/>
  <c r="E23" i="35" s="1"/>
  <c r="G23" i="35" s="1"/>
  <c r="S36" i="9"/>
  <c r="S37" i="9" s="1"/>
  <c r="S38" i="9" s="1"/>
  <c r="S39" i="9" s="1"/>
  <c r="S84" i="9"/>
  <c r="S85" i="9" s="1"/>
  <c r="S86" i="9" s="1"/>
  <c r="S87" i="9" s="1"/>
  <c r="R26" i="9"/>
  <c r="R30" i="9"/>
  <c r="S29" i="9"/>
  <c r="S30" i="9" s="1"/>
  <c r="S31" i="9" s="1"/>
  <c r="C14" i="35" s="1"/>
  <c r="E14" i="35" s="1"/>
  <c r="S57" i="9"/>
  <c r="S58" i="9" s="1"/>
  <c r="S59" i="9" s="1"/>
  <c r="C21" i="35" s="1"/>
  <c r="E21" i="35" s="1"/>
  <c r="G21" i="35" s="1"/>
  <c r="R15" i="9"/>
  <c r="R11" i="9"/>
  <c r="R13" i="9"/>
  <c r="R41" i="9"/>
  <c r="R16" i="9"/>
  <c r="R20" i="9"/>
  <c r="R24" i="9"/>
  <c r="R68" i="9"/>
  <c r="R72" i="9"/>
  <c r="C15" i="36"/>
  <c r="C32" i="9"/>
  <c r="S32" i="9" s="1"/>
  <c r="S33" i="9" s="1"/>
  <c r="S34" i="9" s="1"/>
  <c r="S35" i="9" s="1"/>
  <c r="H15" i="36" s="1"/>
  <c r="J15" i="36" s="1"/>
  <c r="D44" i="9"/>
  <c r="T44" i="9" s="1"/>
  <c r="T45" i="9" s="1"/>
  <c r="T46" i="9" s="1"/>
  <c r="T47" i="9" s="1"/>
  <c r="D18" i="35" s="1"/>
  <c r="F18" i="35" s="1"/>
  <c r="N18" i="15"/>
  <c r="D18" i="31" s="1"/>
  <c r="F18" i="36" s="1"/>
  <c r="D18" i="36"/>
  <c r="D16" i="36"/>
  <c r="D36" i="9"/>
  <c r="T36" i="9" s="1"/>
  <c r="T37" i="9" s="1"/>
  <c r="T38" i="9" s="1"/>
  <c r="T39" i="9" s="1"/>
  <c r="I16" i="36" s="1"/>
  <c r="K16" i="36" s="1"/>
  <c r="M11" i="15"/>
  <c r="D16" i="9" s="1"/>
  <c r="T16" i="9" s="1"/>
  <c r="T17" i="9" s="1"/>
  <c r="T18" i="9" s="1"/>
  <c r="T19" i="9" s="1"/>
  <c r="D11" i="35" s="1"/>
  <c r="F11" i="35" s="1"/>
  <c r="R14" i="9"/>
  <c r="R29" i="9"/>
  <c r="R33" i="9"/>
  <c r="R34" i="9"/>
  <c r="R35" i="9"/>
  <c r="R36" i="9"/>
  <c r="R37" i="9"/>
  <c r="R38" i="9"/>
  <c r="R39" i="9"/>
  <c r="R40" i="9"/>
  <c r="R45" i="9"/>
  <c r="R49" i="9"/>
  <c r="R50" i="9"/>
  <c r="R51" i="9"/>
  <c r="R52" i="9"/>
  <c r="R58" i="9"/>
  <c r="R62" i="9"/>
  <c r="F18" i="15"/>
  <c r="C18" i="31" s="1"/>
  <c r="E18" i="31" s="1"/>
  <c r="G18" i="36" s="1"/>
  <c r="B11" i="36"/>
  <c r="B18" i="36"/>
  <c r="B15" i="15"/>
  <c r="E27" i="31"/>
  <c r="G27" i="36" s="1"/>
  <c r="F17" i="15"/>
  <c r="C17" i="31" s="1"/>
  <c r="E17" i="31" s="1"/>
  <c r="G17" i="36" s="1"/>
  <c r="F14" i="15"/>
  <c r="C14" i="31" s="1"/>
  <c r="M25" i="15"/>
  <c r="D25" i="36" s="1"/>
  <c r="M15" i="15"/>
  <c r="N15" i="15" s="1"/>
  <c r="D15" i="31" s="1"/>
  <c r="F15" i="36" s="1"/>
  <c r="R55" i="9"/>
  <c r="R56" i="9"/>
  <c r="B25" i="36"/>
  <c r="B27" i="36"/>
  <c r="C14" i="36"/>
  <c r="B11" i="15"/>
  <c r="B27" i="15"/>
  <c r="B25" i="15"/>
  <c r="B18" i="15"/>
  <c r="B13" i="15"/>
  <c r="F21" i="15"/>
  <c r="C21" i="31" s="1"/>
  <c r="E21" i="36" s="1"/>
  <c r="C23" i="36"/>
  <c r="B10" i="35"/>
  <c r="B12" i="9"/>
  <c r="B10" i="31"/>
  <c r="R9" i="9"/>
  <c r="T12" i="9"/>
  <c r="T13" i="9" s="1"/>
  <c r="T14" i="9" s="1"/>
  <c r="T15" i="9" s="1"/>
  <c r="V12" i="9" s="1"/>
  <c r="R12" i="9"/>
  <c r="F9" i="15"/>
  <c r="C9" i="31" s="1"/>
  <c r="E9" i="36" s="1"/>
  <c r="B9" i="35"/>
  <c r="B9" i="15"/>
  <c r="B8" i="9"/>
  <c r="B9" i="36"/>
  <c r="M9" i="15"/>
  <c r="D9" i="36" s="1"/>
  <c r="N10" i="15"/>
  <c r="D10" i="31" s="1"/>
  <c r="F10" i="36" s="1"/>
  <c r="D10" i="36"/>
  <c r="C52" i="9"/>
  <c r="S52" i="9" s="1"/>
  <c r="S53" i="9" s="1"/>
  <c r="S54" i="9" s="1"/>
  <c r="S55" i="9" s="1"/>
  <c r="C20" i="35" s="1"/>
  <c r="E20" i="35" s="1"/>
  <c r="G20" i="35" s="1"/>
  <c r="C20" i="36"/>
  <c r="C20" i="9"/>
  <c r="S20" i="9" s="1"/>
  <c r="S21" i="9" s="1"/>
  <c r="S22" i="9" s="1"/>
  <c r="S23" i="9" s="1"/>
  <c r="U20" i="9" s="1"/>
  <c r="C12" i="36"/>
  <c r="D72" i="9"/>
  <c r="T72" i="9" s="1"/>
  <c r="T73" i="9" s="1"/>
  <c r="T74" i="9" s="1"/>
  <c r="T75" i="9" s="1"/>
  <c r="V72" i="9" s="1"/>
  <c r="E19" i="31"/>
  <c r="G19" i="36" s="1"/>
  <c r="E19" i="36"/>
  <c r="E28" i="36"/>
  <c r="E28" i="31"/>
  <c r="G28" i="36" s="1"/>
  <c r="D24" i="9"/>
  <c r="T24" i="9" s="1"/>
  <c r="T25" i="9" s="1"/>
  <c r="T26" i="9" s="1"/>
  <c r="T27" i="9" s="1"/>
  <c r="I13" i="36" s="1"/>
  <c r="K13" i="36" s="1"/>
  <c r="C8" i="9"/>
  <c r="C9" i="36"/>
  <c r="D80" i="9"/>
  <c r="T80" i="9" s="1"/>
  <c r="T81" i="9" s="1"/>
  <c r="T82" i="9" s="1"/>
  <c r="T83" i="9" s="1"/>
  <c r="D27" i="35" s="1"/>
  <c r="F27" i="35" s="1"/>
  <c r="D27" i="36"/>
  <c r="N27" i="15"/>
  <c r="D27" i="31" s="1"/>
  <c r="F27" i="36" s="1"/>
  <c r="B12" i="35"/>
  <c r="B16" i="35"/>
  <c r="B20" i="35"/>
  <c r="B28" i="35"/>
  <c r="B12" i="36"/>
  <c r="B16" i="36"/>
  <c r="B20" i="36"/>
  <c r="B24" i="36"/>
  <c r="B28" i="36"/>
  <c r="F20" i="15"/>
  <c r="C20" i="31" s="1"/>
  <c r="E20" i="31" s="1"/>
  <c r="G20" i="36" s="1"/>
  <c r="R27" i="9"/>
  <c r="R42" i="9"/>
  <c r="R44" i="9"/>
  <c r="R59" i="9"/>
  <c r="R66" i="9"/>
  <c r="R8" i="9"/>
  <c r="M24" i="15"/>
  <c r="N24" i="15" s="1"/>
  <c r="D24" i="31" s="1"/>
  <c r="F24" i="36" s="1"/>
  <c r="R31" i="9"/>
  <c r="R46" i="9"/>
  <c r="R48" i="9"/>
  <c r="R63" i="9"/>
  <c r="R70" i="9"/>
  <c r="B24" i="15"/>
  <c r="B20" i="15"/>
  <c r="B28" i="31"/>
  <c r="B24" i="31"/>
  <c r="B20" i="31"/>
  <c r="B16" i="31"/>
  <c r="B12" i="31"/>
  <c r="E25" i="36"/>
  <c r="C21" i="36"/>
  <c r="R28" i="9"/>
  <c r="R43" i="9"/>
  <c r="R60" i="9"/>
  <c r="B68" i="9"/>
  <c r="M26" i="15"/>
  <c r="D76" i="9" s="1"/>
  <c r="T76" i="9" s="1"/>
  <c r="T77" i="9" s="1"/>
  <c r="T78" i="9" s="1"/>
  <c r="T79" i="9" s="1"/>
  <c r="D26" i="35" s="1"/>
  <c r="F26" i="35" s="1"/>
  <c r="M17" i="15"/>
  <c r="D17" i="36" s="1"/>
  <c r="R22" i="9"/>
  <c r="R32" i="9"/>
  <c r="R47" i="9"/>
  <c r="R54" i="9"/>
  <c r="R64" i="9"/>
  <c r="E16" i="31"/>
  <c r="G16" i="36" s="1"/>
  <c r="E16" i="36"/>
  <c r="C17" i="36"/>
  <c r="C40" i="9"/>
  <c r="S40" i="9" s="1"/>
  <c r="S41" i="9" s="1"/>
  <c r="S42" i="9" s="1"/>
  <c r="S43" i="9" s="1"/>
  <c r="D64" i="9"/>
  <c r="T64" i="9" s="1"/>
  <c r="T65" i="9" s="1"/>
  <c r="T66" i="9" s="1"/>
  <c r="T67" i="9" s="1"/>
  <c r="N23" i="15"/>
  <c r="D23" i="31" s="1"/>
  <c r="F23" i="36" s="1"/>
  <c r="D23" i="36"/>
  <c r="D20" i="36"/>
  <c r="N20" i="15"/>
  <c r="D20" i="31" s="1"/>
  <c r="F20" i="36" s="1"/>
  <c r="D52" i="9"/>
  <c r="T52" i="9" s="1"/>
  <c r="T53" i="9" s="1"/>
  <c r="T54" i="9" s="1"/>
  <c r="T55" i="9" s="1"/>
  <c r="E26" i="15"/>
  <c r="F26" i="15"/>
  <c r="C26" i="31" s="1"/>
  <c r="E22" i="15"/>
  <c r="F22" i="15"/>
  <c r="C22" i="31" s="1"/>
  <c r="E10" i="15"/>
  <c r="F10" i="15"/>
  <c r="C10" i="31" s="1"/>
  <c r="E24" i="36"/>
  <c r="C18" i="36"/>
  <c r="C19" i="36"/>
  <c r="D21" i="36"/>
  <c r="D56" i="9"/>
  <c r="T56" i="9" s="1"/>
  <c r="T57" i="9" s="1"/>
  <c r="T58" i="9" s="1"/>
  <c r="T59" i="9" s="1"/>
  <c r="M28" i="15"/>
  <c r="C16" i="36"/>
  <c r="D13" i="36" l="1"/>
  <c r="E13" i="31"/>
  <c r="G13" i="36" s="1"/>
  <c r="E17" i="36"/>
  <c r="C27" i="36"/>
  <c r="D48" i="9"/>
  <c r="T48" i="9" s="1"/>
  <c r="T49" i="9" s="1"/>
  <c r="T50" i="9" s="1"/>
  <c r="T51" i="9" s="1"/>
  <c r="I19" i="36" s="1"/>
  <c r="K19" i="36" s="1"/>
  <c r="H21" i="36"/>
  <c r="J21" i="36" s="1"/>
  <c r="L21" i="36" s="1"/>
  <c r="N21" i="36" s="1"/>
  <c r="M21" i="36" s="1"/>
  <c r="P21" i="36" s="1"/>
  <c r="D14" i="36"/>
  <c r="H25" i="36"/>
  <c r="J25" i="36" s="1"/>
  <c r="L25" i="36" s="1"/>
  <c r="N25" i="36" s="1"/>
  <c r="M25" i="36" s="1"/>
  <c r="P25" i="36" s="1"/>
  <c r="N22" i="15"/>
  <c r="D22" i="31" s="1"/>
  <c r="F22" i="36" s="1"/>
  <c r="D68" i="9"/>
  <c r="T68" i="9" s="1"/>
  <c r="T69" i="9" s="1"/>
  <c r="T70" i="9" s="1"/>
  <c r="T71" i="9" s="1"/>
  <c r="N19" i="15"/>
  <c r="D19" i="31" s="1"/>
  <c r="F19" i="36" s="1"/>
  <c r="C25" i="35"/>
  <c r="E25" i="35" s="1"/>
  <c r="G25" i="35" s="1"/>
  <c r="E21" i="31"/>
  <c r="G21" i="36" s="1"/>
  <c r="U56" i="9"/>
  <c r="U28" i="9"/>
  <c r="C13" i="36"/>
  <c r="U64" i="9"/>
  <c r="U52" i="9"/>
  <c r="H23" i="36"/>
  <c r="J23" i="36" s="1"/>
  <c r="L23" i="36" s="1"/>
  <c r="N23" i="36" s="1"/>
  <c r="M23" i="36" s="1"/>
  <c r="P23" i="36" s="1"/>
  <c r="H20" i="36"/>
  <c r="J20" i="36" s="1"/>
  <c r="L20" i="36" s="1"/>
  <c r="N20" i="36" s="1"/>
  <c r="M20" i="36" s="1"/>
  <c r="P20" i="36" s="1"/>
  <c r="E15" i="31"/>
  <c r="G15" i="36" s="1"/>
  <c r="D28" i="9"/>
  <c r="T28" i="9" s="1"/>
  <c r="T29" i="9" s="1"/>
  <c r="T30" i="9" s="1"/>
  <c r="T31" i="9" s="1"/>
  <c r="V28" i="9" s="1"/>
  <c r="E14" i="31"/>
  <c r="G14" i="36" s="1"/>
  <c r="E14" i="36"/>
  <c r="E12" i="31"/>
  <c r="G12" i="36" s="1"/>
  <c r="V16" i="9"/>
  <c r="U36" i="9"/>
  <c r="H16" i="36"/>
  <c r="J16" i="36" s="1"/>
  <c r="L16" i="36" s="1"/>
  <c r="N16" i="36" s="1"/>
  <c r="M16" i="36" s="1"/>
  <c r="P16" i="36" s="1"/>
  <c r="D22" i="36"/>
  <c r="E18" i="36"/>
  <c r="H14" i="36"/>
  <c r="J14" i="36" s="1"/>
  <c r="D24" i="36"/>
  <c r="D32" i="9"/>
  <c r="T32" i="9" s="1"/>
  <c r="T33" i="9" s="1"/>
  <c r="T34" i="9" s="1"/>
  <c r="T35" i="9" s="1"/>
  <c r="I15" i="36" s="1"/>
  <c r="K15" i="36" s="1"/>
  <c r="L15" i="36" s="1"/>
  <c r="N15" i="36" s="1"/>
  <c r="M15" i="36" s="1"/>
  <c r="P15" i="36" s="1"/>
  <c r="I18" i="36"/>
  <c r="K18" i="36" s="1"/>
  <c r="N26" i="15"/>
  <c r="D26" i="31" s="1"/>
  <c r="F26" i="36" s="1"/>
  <c r="H18" i="36"/>
  <c r="J18" i="36" s="1"/>
  <c r="L18" i="36" s="1"/>
  <c r="N18" i="36" s="1"/>
  <c r="M18" i="36" s="1"/>
  <c r="P18" i="36" s="1"/>
  <c r="D26" i="36"/>
  <c r="E23" i="36"/>
  <c r="D20" i="9"/>
  <c r="T20" i="9" s="1"/>
  <c r="T21" i="9" s="1"/>
  <c r="T22" i="9" s="1"/>
  <c r="T23" i="9" s="1"/>
  <c r="D12" i="35" s="1"/>
  <c r="F12" i="35" s="1"/>
  <c r="C68" i="9"/>
  <c r="S68" i="9" s="1"/>
  <c r="S69" i="9" s="1"/>
  <c r="S70" i="9" s="1"/>
  <c r="S71" i="9" s="1"/>
  <c r="C24" i="36"/>
  <c r="C27" i="35"/>
  <c r="E27" i="35" s="1"/>
  <c r="G27" i="35" s="1"/>
  <c r="D11" i="36"/>
  <c r="C16" i="35"/>
  <c r="E16" i="35" s="1"/>
  <c r="G16" i="35" s="1"/>
  <c r="U44" i="9"/>
  <c r="D12" i="36"/>
  <c r="N25" i="15"/>
  <c r="D25" i="31" s="1"/>
  <c r="F25" i="36" s="1"/>
  <c r="H27" i="36"/>
  <c r="J27" i="36" s="1"/>
  <c r="L27" i="36" s="1"/>
  <c r="N27" i="36" s="1"/>
  <c r="M27" i="36" s="1"/>
  <c r="P27" i="36" s="1"/>
  <c r="D40" i="9"/>
  <c r="T40" i="9" s="1"/>
  <c r="T41" i="9" s="1"/>
  <c r="T42" i="9" s="1"/>
  <c r="T43" i="9" s="1"/>
  <c r="D17" i="35" s="1"/>
  <c r="F17" i="35" s="1"/>
  <c r="C28" i="35"/>
  <c r="E28" i="35" s="1"/>
  <c r="G28" i="35" s="1"/>
  <c r="U84" i="9"/>
  <c r="H28" i="36"/>
  <c r="J28" i="36" s="1"/>
  <c r="L28" i="36" s="1"/>
  <c r="N28" i="36" s="1"/>
  <c r="M28" i="36" s="1"/>
  <c r="P28" i="36" s="1"/>
  <c r="C19" i="35"/>
  <c r="E19" i="35" s="1"/>
  <c r="G19" i="35" s="1"/>
  <c r="U48" i="9"/>
  <c r="H19" i="36"/>
  <c r="J19" i="36" s="1"/>
  <c r="L19" i="36" s="1"/>
  <c r="N19" i="36" s="1"/>
  <c r="M19" i="36" s="1"/>
  <c r="P19" i="36" s="1"/>
  <c r="D16" i="35"/>
  <c r="F16" i="35" s="1"/>
  <c r="V36" i="9"/>
  <c r="V44" i="9"/>
  <c r="I11" i="36"/>
  <c r="K11" i="36" s="1"/>
  <c r="C12" i="35"/>
  <c r="E12" i="35" s="1"/>
  <c r="N17" i="15"/>
  <c r="D17" i="31" s="1"/>
  <c r="F17" i="36" s="1"/>
  <c r="H12" i="36"/>
  <c r="J12" i="36" s="1"/>
  <c r="D15" i="36"/>
  <c r="U32" i="9"/>
  <c r="C15" i="35"/>
  <c r="E15" i="35" s="1"/>
  <c r="N11" i="15"/>
  <c r="D11" i="31" s="1"/>
  <c r="D10" i="35"/>
  <c r="F10" i="35" s="1"/>
  <c r="I10" i="36"/>
  <c r="K10" i="36" s="1"/>
  <c r="S8" i="9"/>
  <c r="S9" i="9" s="1"/>
  <c r="S10" i="9" s="1"/>
  <c r="S11" i="9" s="1"/>
  <c r="C9" i="35" s="1"/>
  <c r="H9" i="36" s="1"/>
  <c r="N9" i="15"/>
  <c r="D9" i="31" s="1"/>
  <c r="F9" i="36" s="1"/>
  <c r="D8" i="9"/>
  <c r="T8" i="9" s="1"/>
  <c r="T9" i="9" s="1"/>
  <c r="T10" i="9" s="1"/>
  <c r="T11" i="9" s="1"/>
  <c r="E20" i="36"/>
  <c r="I26" i="36"/>
  <c r="K26" i="36" s="1"/>
  <c r="V76" i="9"/>
  <c r="V80" i="9"/>
  <c r="I27" i="36"/>
  <c r="K27" i="36" s="1"/>
  <c r="V24" i="9"/>
  <c r="D13" i="35"/>
  <c r="F13" i="35" s="1"/>
  <c r="D25" i="35"/>
  <c r="F25" i="35" s="1"/>
  <c r="I25" i="36"/>
  <c r="K25" i="36" s="1"/>
  <c r="N28" i="15"/>
  <c r="D28" i="31" s="1"/>
  <c r="D28" i="36"/>
  <c r="D84" i="9"/>
  <c r="T84" i="9" s="1"/>
  <c r="T85" i="9" s="1"/>
  <c r="T86" i="9" s="1"/>
  <c r="T87" i="9" s="1"/>
  <c r="C10" i="36"/>
  <c r="C12" i="9"/>
  <c r="S12" i="9" s="1"/>
  <c r="S13" i="9" s="1"/>
  <c r="S14" i="9" s="1"/>
  <c r="S15" i="9" s="1"/>
  <c r="V60" i="9"/>
  <c r="D22" i="35"/>
  <c r="F22" i="35" s="1"/>
  <c r="I22" i="36"/>
  <c r="K22" i="36" s="1"/>
  <c r="C76" i="9"/>
  <c r="S76" i="9" s="1"/>
  <c r="S77" i="9" s="1"/>
  <c r="S78" i="9" s="1"/>
  <c r="S79" i="9" s="1"/>
  <c r="C26" i="36"/>
  <c r="V68" i="9"/>
  <c r="D24" i="35"/>
  <c r="F24" i="35" s="1"/>
  <c r="I24" i="36"/>
  <c r="K24" i="36" s="1"/>
  <c r="D21" i="35"/>
  <c r="F21" i="35" s="1"/>
  <c r="V56" i="9"/>
  <c r="I21" i="36"/>
  <c r="K21" i="36" s="1"/>
  <c r="U24" i="9"/>
  <c r="H13" i="36"/>
  <c r="J13" i="36" s="1"/>
  <c r="L13" i="36" s="1"/>
  <c r="N13" i="36" s="1"/>
  <c r="M13" i="36" s="1"/>
  <c r="P13" i="36" s="1"/>
  <c r="C13" i="35"/>
  <c r="E13" i="35" s="1"/>
  <c r="G13" i="35" s="1"/>
  <c r="E22" i="36"/>
  <c r="E22" i="31"/>
  <c r="G22" i="36" s="1"/>
  <c r="V52" i="9"/>
  <c r="D20" i="35"/>
  <c r="F20" i="35" s="1"/>
  <c r="I20" i="36"/>
  <c r="K20" i="36" s="1"/>
  <c r="U16" i="9"/>
  <c r="H11" i="36"/>
  <c r="J11" i="36" s="1"/>
  <c r="C11" i="35"/>
  <c r="E11" i="35" s="1"/>
  <c r="G11" i="35" s="1"/>
  <c r="C60" i="9"/>
  <c r="S60" i="9" s="1"/>
  <c r="S61" i="9" s="1"/>
  <c r="S62" i="9" s="1"/>
  <c r="S63" i="9" s="1"/>
  <c r="C22" i="36"/>
  <c r="V64" i="9"/>
  <c r="D23" i="35"/>
  <c r="F23" i="35" s="1"/>
  <c r="I23" i="36"/>
  <c r="K23" i="36" s="1"/>
  <c r="U40" i="9"/>
  <c r="H17" i="36"/>
  <c r="J17" i="36" s="1"/>
  <c r="L17" i="36" s="1"/>
  <c r="N17" i="36" s="1"/>
  <c r="M17" i="36" s="1"/>
  <c r="P17" i="36" s="1"/>
  <c r="C17" i="35"/>
  <c r="E17" i="35" s="1"/>
  <c r="G17" i="35" s="1"/>
  <c r="E10" i="36"/>
  <c r="E10" i="31"/>
  <c r="G10" i="36" s="1"/>
  <c r="E26" i="36"/>
  <c r="E26" i="31"/>
  <c r="G26" i="36" s="1"/>
  <c r="V48" i="9" l="1"/>
  <c r="D19" i="35"/>
  <c r="F19" i="35" s="1"/>
  <c r="D14" i="35"/>
  <c r="F14" i="35" s="1"/>
  <c r="G14" i="35" s="1"/>
  <c r="I14" i="36"/>
  <c r="K14" i="36" s="1"/>
  <c r="L14" i="36" s="1"/>
  <c r="N14" i="36" s="1"/>
  <c r="M14" i="36" s="1"/>
  <c r="P14" i="36" s="1"/>
  <c r="V32" i="9"/>
  <c r="G12" i="35"/>
  <c r="F11" i="36"/>
  <c r="E11" i="31"/>
  <c r="G11" i="36" s="1"/>
  <c r="L11" i="36"/>
  <c r="N11" i="36" s="1"/>
  <c r="M11" i="36" s="1"/>
  <c r="P11" i="36" s="1"/>
  <c r="I17" i="36"/>
  <c r="K17" i="36" s="1"/>
  <c r="D15" i="35"/>
  <c r="F15" i="35" s="1"/>
  <c r="G15" i="35" s="1"/>
  <c r="V40" i="9"/>
  <c r="V20" i="9"/>
  <c r="I12" i="36"/>
  <c r="K12" i="36" s="1"/>
  <c r="L12" i="36" s="1"/>
  <c r="N12" i="36" s="1"/>
  <c r="M12" i="36" s="1"/>
  <c r="P12" i="36" s="1"/>
  <c r="H24" i="36"/>
  <c r="J24" i="36" s="1"/>
  <c r="L24" i="36" s="1"/>
  <c r="N24" i="36" s="1"/>
  <c r="M24" i="36" s="1"/>
  <c r="P24" i="36" s="1"/>
  <c r="U68" i="9"/>
  <c r="C24" i="35"/>
  <c r="E24" i="35" s="1"/>
  <c r="G24" i="35" s="1"/>
  <c r="E9" i="35"/>
  <c r="J9" i="36" s="1"/>
  <c r="U8" i="9"/>
  <c r="K9" i="31"/>
  <c r="E10" i="37" s="1"/>
  <c r="I13" i="31"/>
  <c r="C14" i="37" s="1"/>
  <c r="K10" i="31"/>
  <c r="E11" i="37" s="1"/>
  <c r="L9" i="31"/>
  <c r="F10" i="37" s="1"/>
  <c r="J10" i="31"/>
  <c r="D11" i="37" s="1"/>
  <c r="J11" i="31"/>
  <c r="D12" i="37" s="1"/>
  <c r="J12" i="31"/>
  <c r="D13" i="37" s="1"/>
  <c r="K11" i="31"/>
  <c r="E12" i="37" s="1"/>
  <c r="K13" i="31"/>
  <c r="E14" i="37" s="1"/>
  <c r="L12" i="31"/>
  <c r="F13" i="37" s="1"/>
  <c r="J13" i="31"/>
  <c r="D14" i="37" s="1"/>
  <c r="M12" i="31"/>
  <c r="G13" i="37" s="1"/>
  <c r="I9" i="31"/>
  <c r="C10" i="37" s="1"/>
  <c r="M13" i="31"/>
  <c r="G14" i="37" s="1"/>
  <c r="M11" i="31"/>
  <c r="G12" i="37" s="1"/>
  <c r="M10" i="31"/>
  <c r="G11" i="37" s="1"/>
  <c r="E9" i="31"/>
  <c r="G9" i="36" s="1"/>
  <c r="B17" i="33" s="1"/>
  <c r="L10" i="31"/>
  <c r="F11" i="37" s="1"/>
  <c r="M9" i="31"/>
  <c r="G10" i="37" s="1"/>
  <c r="V8" i="9"/>
  <c r="D9" i="35"/>
  <c r="U76" i="9"/>
  <c r="C26" i="35"/>
  <c r="E26" i="35" s="1"/>
  <c r="G26" i="35" s="1"/>
  <c r="H26" i="36"/>
  <c r="J26" i="36" s="1"/>
  <c r="L26" i="36" s="1"/>
  <c r="N26" i="36" s="1"/>
  <c r="M26" i="36" s="1"/>
  <c r="P26" i="36" s="1"/>
  <c r="B14" i="33"/>
  <c r="V84" i="9"/>
  <c r="D28" i="35"/>
  <c r="F28" i="35" s="1"/>
  <c r="I28" i="36"/>
  <c r="K28" i="36" s="1"/>
  <c r="U60" i="9"/>
  <c r="H22" i="36"/>
  <c r="J22" i="36" s="1"/>
  <c r="L22" i="36" s="1"/>
  <c r="N22" i="36" s="1"/>
  <c r="M22" i="36" s="1"/>
  <c r="P22" i="36" s="1"/>
  <c r="C22" i="35"/>
  <c r="E22" i="35" s="1"/>
  <c r="G22" i="35" s="1"/>
  <c r="U12" i="9"/>
  <c r="H10" i="36"/>
  <c r="J10" i="36" s="1"/>
  <c r="L10" i="36" s="1"/>
  <c r="N10" i="36" s="1"/>
  <c r="M10" i="36" s="1"/>
  <c r="P10" i="36" s="1"/>
  <c r="C10" i="35"/>
  <c r="E10" i="35" s="1"/>
  <c r="G10" i="35" s="1"/>
  <c r="F28" i="36"/>
  <c r="L11" i="31"/>
  <c r="F12" i="37" s="1"/>
  <c r="I12" i="31"/>
  <c r="C13" i="37" s="1"/>
  <c r="L13" i="31"/>
  <c r="F14" i="37" s="1"/>
  <c r="I10" i="31"/>
  <c r="C11" i="37" s="1"/>
  <c r="J9" i="31"/>
  <c r="D10" i="37" s="1"/>
  <c r="I11" i="31"/>
  <c r="C12" i="37" s="1"/>
  <c r="K12" i="31"/>
  <c r="E13" i="37" s="1"/>
  <c r="B16" i="33" l="1"/>
  <c r="B15" i="33"/>
  <c r="F9" i="35"/>
  <c r="M9" i="35" s="1"/>
  <c r="M10" i="37" s="1"/>
  <c r="I9" i="36"/>
  <c r="B18" i="33" l="1"/>
  <c r="C16" i="33" s="1"/>
  <c r="K13" i="35"/>
  <c r="K14" i="37" s="1"/>
  <c r="O10" i="35"/>
  <c r="O11" i="37" s="1"/>
  <c r="K10" i="35"/>
  <c r="K11" i="37" s="1"/>
  <c r="O9" i="35"/>
  <c r="O10" i="37" s="1"/>
  <c r="M12" i="35"/>
  <c r="M13" i="37" s="1"/>
  <c r="K9" i="36"/>
  <c r="G9" i="35"/>
  <c r="L9" i="36" s="1"/>
  <c r="L11" i="35"/>
  <c r="L12" i="37" s="1"/>
  <c r="N11" i="35"/>
  <c r="N12" i="37" s="1"/>
  <c r="N10" i="35"/>
  <c r="N11" i="37" s="1"/>
  <c r="L10" i="35"/>
  <c r="L11" i="37" s="1"/>
  <c r="N9" i="35"/>
  <c r="N10" i="37" s="1"/>
  <c r="L9" i="35"/>
  <c r="L10" i="37" s="1"/>
  <c r="N13" i="35"/>
  <c r="N14" i="37" s="1"/>
  <c r="K11" i="35"/>
  <c r="K12" i="37" s="1"/>
  <c r="O12" i="35"/>
  <c r="O13" i="37" s="1"/>
  <c r="M10" i="35"/>
  <c r="M11" i="37" s="1"/>
  <c r="M13" i="35"/>
  <c r="M14" i="37" s="1"/>
  <c r="L13" i="35"/>
  <c r="L14" i="37" s="1"/>
  <c r="O13" i="35"/>
  <c r="O14" i="37" s="1"/>
  <c r="N12" i="35"/>
  <c r="N13" i="37" s="1"/>
  <c r="M11" i="35"/>
  <c r="M12" i="37" s="1"/>
  <c r="K12" i="35"/>
  <c r="K13" i="37" s="1"/>
  <c r="L12" i="35"/>
  <c r="L13" i="37" s="1"/>
  <c r="O11" i="35"/>
  <c r="O12" i="37" s="1"/>
  <c r="K9" i="35"/>
  <c r="K10" i="37" s="1"/>
  <c r="B21" i="33" l="1"/>
  <c r="C15" i="33"/>
  <c r="C14" i="33"/>
  <c r="C17" i="33"/>
  <c r="C18" i="33"/>
  <c r="D14" i="33"/>
  <c r="D16" i="33"/>
  <c r="D15" i="33"/>
  <c r="D17" i="33"/>
  <c r="N9" i="36"/>
  <c r="M9" i="36" s="1"/>
  <c r="P9" i="36" s="1"/>
  <c r="D18" i="33" l="1"/>
  <c r="E18" i="33" s="1"/>
  <c r="E17" i="33" l="1"/>
  <c r="E15" i="33"/>
  <c r="D21" i="33"/>
  <c r="E14" i="33"/>
  <c r="E16" i="33"/>
</calcChain>
</file>

<file path=xl/sharedStrings.xml><?xml version="1.0" encoding="utf-8"?>
<sst xmlns="http://schemas.openxmlformats.org/spreadsheetml/2006/main" count="783" uniqueCount="317">
  <si>
    <t>No. DEL RIESGO</t>
  </si>
  <si>
    <t>RIESGO</t>
  </si>
  <si>
    <t>PROBABILIDAD</t>
  </si>
  <si>
    <t>Frecuencia</t>
  </si>
  <si>
    <t>IMPACTO</t>
  </si>
  <si>
    <t>Moderado</t>
  </si>
  <si>
    <t>Mayor</t>
  </si>
  <si>
    <t>Menor</t>
  </si>
  <si>
    <t>TIPO</t>
  </si>
  <si>
    <t>Probabilidad Residual</t>
  </si>
  <si>
    <t>Impacto Residual</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</si>
  <si>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</si>
  <si>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</si>
  <si>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</si>
  <si>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</si>
  <si>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</si>
  <si>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</si>
  <si>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</si>
  <si>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</si>
  <si>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</si>
  <si>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</si>
  <si>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</si>
  <si>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</si>
  <si>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</si>
  <si>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</si>
  <si>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</si>
  <si>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</si>
  <si>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</si>
  <si>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</si>
  <si>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</si>
  <si>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</si>
  <si>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</si>
  <si>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</si>
  <si>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</si>
  <si>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</si>
  <si>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</si>
  <si>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</si>
  <si>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</si>
  <si>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</si>
  <si>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</si>
  <si>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</si>
  <si>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</si>
  <si>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</si>
  <si>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</si>
  <si>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</si>
  <si>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</si>
  <si>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</si>
  <si>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</si>
  <si>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</si>
  <si>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</si>
  <si>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</si>
  <si>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</si>
  <si>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</si>
  <si>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</si>
  <si>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</si>
  <si>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</si>
  <si>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</si>
  <si>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</si>
  <si>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</si>
  <si>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</si>
  <si>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</si>
  <si>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</si>
  <si>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</si>
  <si>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</si>
  <si>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</si>
  <si>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</si>
  <si>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</si>
  <si>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</si>
  <si>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</si>
  <si>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</si>
  <si>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</si>
  <si>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</si>
  <si>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</si>
  <si>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</si>
  <si>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</si>
  <si>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</si>
  <si>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</si>
  <si>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</si>
  <si>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</si>
  <si>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</si>
  <si>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</si>
  <si>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</si>
  <si>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</si>
  <si>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</si>
  <si>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</si>
  <si>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</si>
  <si>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</si>
  <si>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</si>
  <si>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</si>
  <si>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</si>
  <si>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</si>
  <si>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</si>
  <si>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</si>
  <si>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</si>
  <si>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</si>
  <si>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</si>
  <si>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</si>
  <si>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</si>
  <si>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</si>
  <si>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</si>
  <si>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</si>
  <si>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</si>
  <si>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</si>
  <si>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</si>
  <si>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</si>
  <si>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</si>
  <si>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</si>
  <si>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</si>
  <si>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</si>
  <si>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</si>
  <si>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</si>
  <si>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</si>
  <si>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</si>
  <si>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</si>
  <si>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</si>
  <si>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</si>
  <si>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</si>
  <si>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</si>
  <si>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</si>
  <si>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</si>
  <si>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</si>
  <si>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</si>
  <si>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</si>
  <si>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</si>
  <si>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</si>
  <si>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</si>
  <si>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</si>
  <si>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</si>
  <si>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</si>
  <si>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</si>
  <si>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</si>
  <si>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</si>
  <si>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</si>
  <si>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</si>
  <si>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</si>
  <si>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</si>
  <si>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</si>
  <si>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</si>
  <si>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</si>
  <si>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</si>
  <si>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</si>
  <si>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</si>
  <si>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</si>
  <si>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</si>
  <si>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</si>
  <si>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</si>
  <si>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</si>
  <si>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</si>
  <si>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</si>
  <si>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</si>
  <si>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</si>
  <si>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</si>
  <si>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</si>
  <si>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</si>
  <si>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</si>
  <si>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</si>
  <si>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</si>
  <si>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</si>
  <si>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</si>
  <si>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</si>
  <si>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</si>
  <si>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</si>
  <si>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</si>
  <si>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</si>
  <si>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</si>
  <si>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</si>
  <si>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</si>
  <si>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</si>
  <si>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</si>
  <si>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</si>
  <si>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</si>
  <si>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</si>
  <si>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</si>
  <si>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</si>
  <si>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</si>
  <si>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</si>
  <si>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</si>
  <si>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</si>
  <si>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</si>
  <si>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</si>
  <si>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</si>
  <si>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</si>
  <si>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</si>
  <si>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</si>
  <si>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</si>
  <si>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</si>
  <si>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</si>
  <si>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</si>
  <si>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</si>
  <si>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</si>
  <si>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</si>
  <si>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</si>
  <si>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</si>
  <si>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</si>
  <si>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</si>
  <si>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</si>
  <si>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</si>
  <si>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</si>
  <si>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</si>
  <si>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</si>
  <si>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</si>
  <si>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</si>
  <si>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</si>
  <si>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</si>
  <si>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</si>
  <si>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</si>
  <si>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</si>
  <si>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</si>
  <si>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</si>
  <si>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</si>
  <si>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</si>
  <si>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</si>
  <si>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</si>
  <si>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</si>
  <si>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</si>
  <si>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</si>
  <si>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</si>
  <si>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</si>
  <si>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</si>
  <si>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</si>
  <si>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</si>
  <si>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</si>
  <si>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</si>
  <si>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</si>
  <si>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</si>
  <si>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</si>
  <si>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</si>
  <si>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</si>
  <si>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</si>
  <si>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</si>
  <si>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</si>
  <si>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</si>
  <si>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</si>
  <si>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</si>
  <si>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</si>
  <si>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</si>
  <si>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</si>
  <si>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</si>
  <si>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</si>
  <si>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</si>
  <si>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</si>
  <si>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</si>
  <si>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</si>
  <si>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</si>
  <si>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</si>
  <si>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</si>
  <si>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</si>
  <si>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</si>
  <si>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</si>
  <si>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</si>
  <si>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</si>
  <si>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</si>
  <si>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</si>
  <si>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</si>
  <si>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</si>
  <si>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</si>
  <si>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</si>
  <si>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</si>
  <si>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</si>
  <si>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</si>
  <si>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</si>
  <si>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</si>
  <si>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</si>
  <si>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</si>
  <si>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</si>
  <si>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</si>
  <si>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</si>
  <si>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</si>
  <si>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</si>
  <si>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</si>
  <si>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</si>
  <si>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</si>
  <si>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</si>
  <si>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</si>
  <si>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</si>
  <si>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</si>
  <si>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</si>
  <si>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</si>
  <si>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</si>
  <si>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</si>
  <si>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</si>
  <si>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</si>
  <si>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valida y registra</t>
  </si>
  <si>
    <t>diariamente las entradas y salidas en el aplicativo dispuesto para tal fin, el cual alimenta automáticamente el inventario de bienes muebles de la entidad y su responsable</t>
  </si>
  <si>
    <t>El coordinador administrativo</t>
  </si>
  <si>
    <t>El director administrativo</t>
  </si>
  <si>
    <t xml:space="preserve">verifica </t>
  </si>
  <si>
    <t>verifica</t>
  </si>
  <si>
    <t>Semestralmente la vigencia y actualización de la póliza de acuerdo a los bienes que ingresan a la entidad, en caso de presentarse un siniestro adelanta las reclamaciones respectivas ante el asegurador</t>
  </si>
  <si>
    <t>Posibilidad de efecto dañoso sobre bienes públicos</t>
  </si>
  <si>
    <t xml:space="preserve">Posibilidad de efecto dañoso sobre los recursos públicos </t>
  </si>
  <si>
    <t xml:space="preserve">Posibilidad de efecto dañoso sobre intereses patrimoniales de naturaleza pública </t>
  </si>
  <si>
    <t>SUBPROCESO:</t>
  </si>
  <si>
    <t>Es la encargada de ejecutar, adoptar, dirigir, coordinar, promover y cofinanciar políticas, planes, programas y proyectos de gestión ambiental municipal, la prestación de servicios públicos domiciliarios y las actividades necesarias para la conservación del medio ambiente y los recursos naturales renovables, preservación y defensa del patrimonio ecológico, obras o proyectos de descontaminación de corrientes o depósitos de agua afectados por vertimientos y proyectos de irrigación, drenaje, recuperación de tierras, regulación de causes y manejo adecuado del recurso hídrico del municipio. Lo anterior en el marco del cumplimiento de las competencias asignadas en materia ambiental al municipio mediante la ley 99 de 1993, de servicios públicos ley 142 de 1994 y asistencia técnica agropecuaria ley 607 de 2000 y demás normas reglamentarias</t>
  </si>
  <si>
    <t>Bimensualmente el cargue de los contratos en la plataforma de acuerdo a procedimiento establecido.</t>
  </si>
  <si>
    <t>Realizar de forma oportuna el respectivo cargue de documentacion en las plataformas SIA OBSERVA Y SIA CONTRALORIA durante las fechas establecidas. Con reportes Bimensuales al area de  Control interno de la Secretaria de Desarrollo Rural , mediante SAIA</t>
  </si>
  <si>
    <t>PROFESIONAL A CARGO</t>
  </si>
  <si>
    <t>SEPTIEMBRE</t>
  </si>
  <si>
    <t>OCTUBRE</t>
  </si>
  <si>
    <t>DICIEMBRE</t>
  </si>
  <si>
    <t>ENLACE CONTROL INTERNO DE LA SECRETARIA DE DESARROLLO RURAL Y GESTION AMBIENTAL</t>
  </si>
  <si>
    <t xml:space="preserve">Inadecuada deducción de impuestos, tasas o contribuciones al contratista </t>
  </si>
  <si>
    <t>por pago de viáticos, honorarios o gastos de desplazamiento sin justificación o por encima de los valores establecidos normativamente</t>
  </si>
  <si>
    <t>debido al desconocimiento de normas, falta de rigurosidad en los documentos que soportan el gasto</t>
  </si>
  <si>
    <t>por pérdida, extravío, hurto, robo o declaratoria de bienes faltantes pertenecientes a la Entidad</t>
  </si>
  <si>
    <t>debido a falta de controles de los inventarios fisicos de propiedad de la entidad</t>
  </si>
  <si>
    <t>por daño en bienes muebles de propiedad de la entidad</t>
  </si>
  <si>
    <t>debido a la falta de un plan de mantenimiento de los bienes que permita su conservación</t>
  </si>
  <si>
    <t>por la contratación de bienes y servicios no relacionados con las funciones de la Entidad y que no generan utilidad</t>
  </si>
  <si>
    <t>debido a la falta de un plan anual de adquisiciones que permita identificar anualmente las necesidades contractuales de la entidad</t>
  </si>
  <si>
    <t>debido a la falta de inventarios fisicos de la propiedad, planta y equipo de propiedad de la entidad</t>
  </si>
  <si>
    <t xml:space="preserve">por no incluir en el contrato de seguros -amparo de bienes de la entidad- todos los bienes muebles e inmuebles de la entidad </t>
  </si>
  <si>
    <t>por la ejecución de alcances inferiores a los estipulados en los contratado y efectuar el pago por el valor total del contrato</t>
  </si>
  <si>
    <t>debido a una indebida supervisión de la ejecución del contrato.</t>
  </si>
  <si>
    <t>debido a fallas tecnologicas en el programa que liquida los impuestos</t>
  </si>
  <si>
    <t xml:space="preserve">FORMATO MAPA DE RIESGOS FISCAL PERSONERÍA DE PERERIA </t>
  </si>
  <si>
    <t>Asesor financiero       Secretario del Despacho</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</si>
</sst>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4">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6" fillId="0" borderId="1" xfId="0" applyFont="1" applyBorder="1" applyAlignment="1">
      <alignment horizontal="justify" vertical="justify" wrapText="1"/>
    </xf>
    <xf numFmtId="0" fontId="4" fillId="4" borderId="6" xfId="2" applyFont="1" applyFill="1" applyBorder="1" applyAlignment="1" applyProtection="1">
      <alignment horizontal="justify" vertical="justify" wrapText="1"/>
      <protection locked="0"/>
    </xf>
    <xf numFmtId="0" fontId="4" fillId="4" borderId="6" xfId="2" applyFont="1" applyFill="1" applyBorder="1" applyAlignment="1" applyProtection="1">
      <alignment horizontal="justify" vertical="center" wrapText="1"/>
      <protection locked="0"/>
    </xf>
    <xf numFmtId="0" fontId="6" fillId="0" borderId="0" xfId="0" applyFont="1" applyAlignment="1">
      <alignment horizontal="justify" vertical="justify" wrapText="1"/>
    </xf>
    <xf numFmtId="0" fontId="6" fillId="0" borderId="0" xfId="0" applyFont="1" applyAlignment="1">
      <alignment horizontal="left" vertical="center" wrapText="1"/>
    </xf>
    <xf numFmtId="17" fontId="2" fillId="4" borderId="1" xfId="2" applyNumberFormat="1" applyFill="1" applyBorder="1" applyAlignment="1" applyProtection="1">
      <alignment horizontal="justify" vertical="center" wrapText="1"/>
      <protection locked="0"/>
    </xf>
    <xf numFmtId="0" fontId="6" fillId="4" borderId="1" xfId="2" applyFont="1" applyFill="1" applyBorder="1" applyAlignment="1" applyProtection="1">
      <alignment horizontal="justify" vertical="center" wrapText="1"/>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wrapText="1"/>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wrapText="1"/>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1" xfId="2" applyFont="1" applyBorder="1" applyAlignment="1">
      <alignment horizontal="center" vertical="center"/>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7" fillId="0" borderId="1" xfId="2" applyFont="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cellStyle name="Normal" xfId="0" builtinId="0"/>
    <cellStyle name="Normal - Style1 2" xfId="4"/>
    <cellStyle name="Normal 2" xfId="2"/>
    <cellStyle name="Normal 2 2" xfId="5"/>
    <cellStyle name="Normal 3" xfId="3"/>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63501</xdr:colOff>
      <xdr:row>0</xdr:row>
      <xdr:rowOff>0</xdr:rowOff>
    </xdr:from>
    <xdr:to>
      <xdr:col>2</xdr:col>
      <xdr:colOff>232833</xdr:colOff>
      <xdr:row>0</xdr:row>
      <xdr:rowOff>567118</xdr:rowOff>
    </xdr:to>
    <xdr:pic>
      <xdr:nvPicPr>
        <xdr:cNvPr id="2" name="1 Imagen"/>
        <xdr:cNvPicPr>
          <a:picLocks noChangeAspect="1"/>
        </xdr:cNvPicPr>
      </xdr:nvPicPr>
      <xdr:blipFill>
        <a:blip xmlns:r="http://schemas.openxmlformats.org/officeDocument/2006/relationships" r:embed="rId1"/>
        <a:stretch>
          <a:fillRect/>
        </a:stretch>
      </xdr:blipFill>
      <xdr:spPr>
        <a:xfrm>
          <a:off x="254001" y="0"/>
          <a:ext cx="1820332" cy="5671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155865</xdr:rowOff>
    </xdr:from>
    <xdr:to>
      <xdr:col>0</xdr:col>
      <xdr:colOff>1350818</xdr:colOff>
      <xdr:row>1</xdr:row>
      <xdr:rowOff>234604</xdr:rowOff>
    </xdr:to>
    <xdr:pic>
      <xdr:nvPicPr>
        <xdr:cNvPr id="2" name="1 Imagen"/>
        <xdr:cNvPicPr>
          <a:picLocks noChangeAspect="1"/>
        </xdr:cNvPicPr>
      </xdr:nvPicPr>
      <xdr:blipFill>
        <a:blip xmlns:r="http://schemas.openxmlformats.org/officeDocument/2006/relationships" r:embed="rId1"/>
        <a:stretch>
          <a:fillRect/>
        </a:stretch>
      </xdr:blipFill>
      <xdr:spPr>
        <a:xfrm>
          <a:off x="1" y="155865"/>
          <a:ext cx="1350817" cy="546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137584</xdr:colOff>
      <xdr:row>0</xdr:row>
      <xdr:rowOff>105833</xdr:rowOff>
    </xdr:from>
    <xdr:to>
      <xdr:col>0</xdr:col>
      <xdr:colOff>1664445</xdr:colOff>
      <xdr:row>1</xdr:row>
      <xdr:rowOff>349250</xdr:rowOff>
    </xdr:to>
    <xdr:pic>
      <xdr:nvPicPr>
        <xdr:cNvPr id="2" name="1 Imagen"/>
        <xdr:cNvPicPr>
          <a:picLocks noChangeAspect="1"/>
        </xdr:cNvPicPr>
      </xdr:nvPicPr>
      <xdr:blipFill>
        <a:blip xmlns:r="http://schemas.openxmlformats.org/officeDocument/2006/relationships" r:embed="rId1"/>
        <a:stretch>
          <a:fillRect/>
        </a:stretch>
      </xdr:blipFill>
      <xdr:spPr>
        <a:xfrm>
          <a:off x="137584" y="105833"/>
          <a:ext cx="1526861" cy="719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32108</xdr:colOff>
      <xdr:row>0</xdr:row>
      <xdr:rowOff>10702</xdr:rowOff>
    </xdr:from>
    <xdr:to>
      <xdr:col>0</xdr:col>
      <xdr:colOff>1509017</xdr:colOff>
      <xdr:row>1</xdr:row>
      <xdr:rowOff>313322</xdr:rowOff>
    </xdr:to>
    <xdr:pic>
      <xdr:nvPicPr>
        <xdr:cNvPr id="2" name="1 Imagen"/>
        <xdr:cNvPicPr>
          <a:picLocks noChangeAspect="1"/>
        </xdr:cNvPicPr>
      </xdr:nvPicPr>
      <xdr:blipFill>
        <a:blip xmlns:r="http://schemas.openxmlformats.org/officeDocument/2006/relationships" r:embed="rId1"/>
        <a:stretch>
          <a:fillRect/>
        </a:stretch>
      </xdr:blipFill>
      <xdr:spPr>
        <a:xfrm>
          <a:off x="32108" y="10702"/>
          <a:ext cx="1476909" cy="7093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87587</xdr:colOff>
      <xdr:row>0</xdr:row>
      <xdr:rowOff>76639</xdr:rowOff>
    </xdr:from>
    <xdr:to>
      <xdr:col>0</xdr:col>
      <xdr:colOff>1456121</xdr:colOff>
      <xdr:row>1</xdr:row>
      <xdr:rowOff>317501</xdr:rowOff>
    </xdr:to>
    <xdr:pic>
      <xdr:nvPicPr>
        <xdr:cNvPr id="2" name="1 Imagen"/>
        <xdr:cNvPicPr>
          <a:picLocks noChangeAspect="1"/>
        </xdr:cNvPicPr>
      </xdr:nvPicPr>
      <xdr:blipFill>
        <a:blip xmlns:r="http://schemas.openxmlformats.org/officeDocument/2006/relationships" r:embed="rId1"/>
        <a:stretch>
          <a:fillRect/>
        </a:stretch>
      </xdr:blipFill>
      <xdr:spPr>
        <a:xfrm>
          <a:off x="87587" y="76639"/>
          <a:ext cx="1368534" cy="700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41460</xdr:rowOff>
    </xdr:to>
    <xdr:sp macro="" textlink="">
      <xdr:nvSpPr>
        <xdr:cNvPr id="6238" name="Text Box 15">
          <a:extLst>
            <a:ext uri="{FF2B5EF4-FFF2-40B4-BE49-F238E27FC236}">
              <a16:creationId xmlns:a16="http://schemas.microsoft.com/office/drawing/2014/main" xmlns=""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xmlns=""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xmlns=""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xmlns=""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xmlns=""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12</xdr:row>
      <xdr:rowOff>89310</xdr:rowOff>
    </xdr:to>
    <xdr:sp macro="" textlink="">
      <xdr:nvSpPr>
        <xdr:cNvPr id="9" name="Text Box 15">
          <a:extLst>
            <a:ext uri="{FF2B5EF4-FFF2-40B4-BE49-F238E27FC236}">
              <a16:creationId xmlns:a16="http://schemas.microsoft.com/office/drawing/2014/main" xmlns=""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xmlns=""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xmlns=""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xmlns=""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xmlns=""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xmlns=""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xmlns=""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xmlns=""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xmlns=""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xmlns=""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xmlns=""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xmlns=""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xmlns=""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xmlns=""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xmlns=""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xmlns=""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xmlns=""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xmlns=""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xmlns=""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xmlns=""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xmlns=""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xmlns=""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xmlns=""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xmlns=""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xmlns=""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xmlns=""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xmlns=""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xmlns=""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xmlns=""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xmlns=""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xmlns=""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xmlns=""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xmlns=""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xmlns=""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xmlns=""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xmlns=""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xmlns=""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xmlns=""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xmlns=""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xmlns=""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xmlns=""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xmlns=""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xmlns=""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xmlns=""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xmlns=""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xmlns=""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xmlns=""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xmlns=""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xmlns=""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xmlns=""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xmlns=""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xmlns=""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xmlns=""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xmlns=""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xmlns=""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xmlns=""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xmlns=""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xmlns=""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xmlns=""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xmlns=""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xmlns=""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xmlns=""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xmlns=""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xmlns=""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xmlns=""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xmlns=""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xmlns=""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xmlns=""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xmlns=""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xmlns=""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xmlns=""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xmlns=""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xmlns=""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xmlns=""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xmlns=""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xmlns=""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xmlns=""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xmlns=""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xmlns=""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xmlns=""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xmlns=""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xmlns=""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xmlns=""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xmlns=""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xmlns=""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xmlns=""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xmlns=""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xmlns=""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xmlns=""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xmlns=""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xmlns=""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xmlns=""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xmlns=""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xmlns=""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xmlns=""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xmlns=""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xmlns=""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xmlns=""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xmlns=""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xmlns=""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xmlns=""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xmlns=""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xmlns=""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xmlns=""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xmlns=""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xmlns=""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xmlns=""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xmlns=""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xmlns=""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xmlns=""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xmlns=""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xmlns=""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xmlns=""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xmlns=""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xmlns=""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xmlns=""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xmlns=""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xmlns=""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xmlns=""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xmlns=""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xmlns=""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xmlns=""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xmlns=""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xmlns=""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xmlns=""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xmlns=""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xmlns=""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xmlns=""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xmlns=""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xmlns=""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xmlns=""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xmlns=""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xmlns=""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xmlns=""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xmlns=""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xmlns=""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xmlns=""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xmlns=""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xmlns=""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xmlns=""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xmlns=""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xmlns=""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xmlns=""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xmlns=""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xmlns=""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xmlns=""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xmlns=""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xmlns=""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xmlns=""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xmlns=""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xmlns=""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xmlns=""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xmlns=""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xmlns=""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xmlns=""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xmlns=""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xmlns=""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xmlns=""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xmlns=""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xmlns=""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xmlns=""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xmlns=""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xmlns=""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xmlns=""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xmlns=""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xmlns=""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xmlns=""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xmlns=""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xmlns=""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xmlns=""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xmlns=""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xmlns=""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xmlns=""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xmlns=""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xmlns=""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xmlns=""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xmlns=""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xmlns=""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xmlns=""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xmlns=""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xmlns=""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xmlns=""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xmlns=""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xmlns=""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xmlns=""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xmlns=""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xmlns=""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xmlns=""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xmlns=""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xmlns=""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xmlns=""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xmlns=""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xmlns=""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xmlns=""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xmlns=""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xmlns=""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xmlns=""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xmlns=""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xmlns=""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xmlns=""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xmlns=""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xmlns=""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xmlns=""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xmlns=""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xmlns=""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xmlns=""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xmlns=""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xmlns=""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xmlns=""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xmlns=""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xmlns=""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xmlns=""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xmlns=""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xmlns=""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xmlns=""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xmlns=""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xmlns=""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xmlns=""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xmlns=""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xmlns=""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xmlns=""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xmlns=""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xmlns=""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xmlns=""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xmlns=""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xmlns=""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xmlns=""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xmlns=""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xmlns=""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xmlns=""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xmlns=""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xmlns=""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xmlns=""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xmlns=""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xmlns=""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xmlns=""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xmlns=""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xmlns=""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xmlns=""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xmlns=""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xmlns=""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xmlns=""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xmlns=""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xmlns=""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xmlns=""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xmlns=""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xmlns=""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xmlns=""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xmlns=""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xmlns=""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xmlns=""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xmlns=""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xmlns=""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xmlns=""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xmlns=""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xmlns=""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xmlns=""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xmlns=""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xmlns=""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xmlns=""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xmlns=""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xmlns=""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xmlns=""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xmlns=""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xmlns=""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xmlns=""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xmlns=""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xmlns=""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xmlns=""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xmlns=""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xmlns=""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xmlns=""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xmlns=""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xmlns=""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xmlns=""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xmlns=""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xmlns=""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xmlns=""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xmlns=""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xmlns=""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xmlns=""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xmlns=""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xmlns=""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xmlns=""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xmlns=""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xmlns=""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xmlns=""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xmlns=""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xmlns=""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xmlns=""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xmlns=""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xmlns=""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xmlns=""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xmlns=""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xmlns=""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xmlns=""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xmlns=""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xmlns=""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xmlns=""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xmlns=""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xmlns=""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xmlns=""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xmlns=""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xmlns=""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xmlns=""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xmlns=""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xmlns=""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xmlns=""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xmlns=""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xmlns=""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xmlns=""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xmlns=""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xmlns=""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xmlns=""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xmlns=""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xmlns=""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xmlns=""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xmlns=""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xmlns=""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xmlns=""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xmlns=""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xmlns=""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xmlns=""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xmlns=""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xmlns=""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xmlns=""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xmlns=""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xmlns=""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xmlns=""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xmlns=""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xmlns=""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xmlns=""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xmlns=""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xmlns=""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xmlns=""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xmlns=""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xmlns=""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xmlns=""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xmlns=""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xmlns=""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xmlns=""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xmlns=""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xmlns=""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xmlns=""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xmlns=""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xmlns=""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xmlns=""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xmlns=""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xmlns=""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xmlns=""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xmlns=""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xmlns=""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xmlns=""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xmlns=""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xmlns=""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xmlns=""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xmlns=""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xmlns=""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xmlns=""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xmlns=""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xmlns=""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xmlns=""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xmlns=""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xmlns=""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xmlns=""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xmlns=""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xmlns=""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xmlns=""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xmlns=""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xmlns=""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xmlns=""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xmlns=""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xmlns=""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xmlns=""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xmlns=""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xmlns=""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xmlns=""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xmlns=""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xmlns=""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xmlns=""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xmlns=""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xmlns=""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xmlns=""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xmlns=""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xmlns=""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xmlns=""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xmlns=""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xmlns=""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xmlns=""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xmlns=""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xmlns=""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xmlns=""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xmlns=""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xmlns=""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xmlns=""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xmlns=""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xmlns=""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xmlns=""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xmlns=""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xmlns=""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xmlns=""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xmlns=""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xmlns=""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xmlns=""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xmlns=""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xmlns=""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xmlns=""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xmlns=""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xmlns=""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xmlns=""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xmlns=""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xmlns=""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xmlns=""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xmlns=""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xmlns=""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xmlns=""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xmlns=""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xmlns=""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xmlns=""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xmlns=""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xmlns=""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xmlns=""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xmlns=""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xmlns=""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xmlns=""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xmlns=""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xmlns=""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xmlns=""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xmlns=""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xmlns=""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xmlns=""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xmlns=""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xmlns=""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xmlns=""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xmlns=""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xmlns=""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xmlns=""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xmlns=""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xmlns=""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xmlns=""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xmlns=""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xmlns=""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xmlns=""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xmlns=""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xmlns=""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xmlns=""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xmlns=""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xmlns=""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xmlns=""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xmlns=""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xmlns=""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xmlns=""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xmlns=""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xmlns=""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xmlns=""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xmlns=""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xmlns=""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xmlns=""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xmlns=""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xmlns=""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xmlns=""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xmlns=""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xmlns=""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xmlns=""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xmlns=""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xmlns=""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xmlns=""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xmlns=""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xmlns=""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xmlns=""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xmlns=""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xmlns=""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xmlns=""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xmlns=""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xmlns=""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xmlns=""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xmlns=""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xmlns=""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xmlns=""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xmlns=""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xmlns=""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xmlns=""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xmlns=""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xmlns=""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xmlns=""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xmlns=""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xmlns=""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xmlns=""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xmlns=""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xmlns=""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xmlns=""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xmlns=""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xmlns=""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xmlns=""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xmlns=""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xmlns=""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xmlns=""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xmlns=""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xmlns=""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xmlns=""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xmlns=""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xmlns=""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xmlns=""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xmlns=""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xmlns=""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xmlns=""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xmlns=""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xmlns=""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xmlns=""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xmlns=""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xmlns=""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xmlns=""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xmlns=""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xmlns=""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xmlns=""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xmlns=""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xmlns=""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xmlns=""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xmlns=""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xmlns=""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xmlns=""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xmlns=""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xmlns=""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xmlns=""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xmlns=""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xmlns=""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xmlns=""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xmlns=""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xmlns=""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xmlns=""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xmlns=""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xmlns=""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xmlns=""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xmlns=""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xmlns=""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xmlns=""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xmlns=""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xmlns=""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xmlns=""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xmlns=""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xmlns=""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xmlns=""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xmlns=""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xmlns=""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xmlns=""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xmlns=""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xmlns=""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xmlns=""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xmlns=""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xmlns=""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xmlns=""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xmlns=""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xmlns=""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xmlns=""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xmlns=""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xmlns=""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xmlns=""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xmlns=""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xmlns=""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xmlns=""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xmlns=""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xmlns=""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xmlns=""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xmlns=""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xmlns=""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xmlns=""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xmlns=""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xmlns=""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xmlns=""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xmlns=""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xmlns=""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xmlns=""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xmlns=""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xmlns=""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xmlns=""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xmlns=""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xmlns=""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xmlns=""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xmlns=""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xmlns=""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xmlns=""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xmlns=""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xmlns=""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xmlns=""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xmlns=""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xmlns=""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xmlns=""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xmlns=""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xmlns=""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xmlns=""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xmlns=""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xmlns=""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xmlns=""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xmlns=""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xmlns=""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xmlns=""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xmlns=""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xmlns=""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xmlns=""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xmlns=""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xmlns=""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xmlns=""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xmlns=""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xmlns=""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xmlns=""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xmlns=""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xmlns=""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xmlns=""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xmlns=""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xmlns=""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xmlns=""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xmlns=""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xmlns=""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xmlns=""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xmlns=""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xmlns=""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xmlns=""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xmlns=""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xmlns=""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xmlns=""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xmlns=""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xmlns=""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xmlns=""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xmlns=""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xmlns=""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xmlns=""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xmlns=""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xmlns=""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xmlns=""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xmlns=""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xmlns=""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xmlns=""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xmlns=""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xmlns=""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xmlns=""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xmlns=""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xmlns=""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xmlns=""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xmlns=""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xmlns=""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xmlns=""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xmlns=""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xmlns=""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xmlns=""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xmlns=""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xmlns=""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xmlns=""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xmlns=""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xmlns=""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xmlns=""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xmlns=""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xmlns=""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xmlns=""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xmlns=""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xmlns=""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xmlns=""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xmlns=""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xmlns=""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xmlns=""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xmlns=""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xmlns=""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xmlns=""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xmlns=""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xmlns=""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xmlns=""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xmlns=""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xmlns=""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xmlns=""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xmlns=""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xmlns=""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xmlns=""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xmlns=""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xmlns=""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xmlns=""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xmlns=""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xmlns=""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xmlns=""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xmlns=""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xmlns=""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xmlns=""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xmlns=""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xmlns=""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xmlns=""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xmlns=""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xmlns=""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xmlns=""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xmlns=""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xmlns=""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xmlns=""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xmlns=""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xmlns=""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xmlns=""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xmlns=""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xmlns=""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xmlns=""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xmlns=""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xmlns=""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xmlns=""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xmlns=""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xmlns=""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xmlns=""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xmlns=""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xmlns=""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xmlns=""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xmlns=""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xmlns=""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xmlns=""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xmlns=""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xmlns=""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xmlns=""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xmlns=""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xmlns=""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xmlns=""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xmlns=""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xmlns=""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xmlns=""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xmlns=""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xmlns=""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xmlns=""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xmlns=""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xmlns=""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xmlns=""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xmlns=""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xmlns=""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xmlns=""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xmlns=""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xmlns=""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xmlns=""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xmlns=""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xmlns=""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xmlns=""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xmlns=""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xmlns=""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xmlns=""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xmlns=""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xmlns=""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xmlns=""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xmlns=""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xmlns=""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xmlns=""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xmlns=""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xmlns=""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xmlns=""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xmlns=""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xmlns=""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xmlns=""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xmlns=""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xmlns=""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xmlns=""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xmlns=""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xmlns=""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xmlns=""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xmlns=""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xmlns=""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xmlns=""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xmlns=""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xmlns=""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xmlns=""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xmlns=""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xmlns=""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xmlns=""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xmlns=""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xmlns=""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xmlns=""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xmlns=""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xmlns=""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xmlns=""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xmlns=""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xmlns=""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xmlns=""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xmlns=""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xmlns=""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xmlns=""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xmlns=""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xmlns=""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xmlns=""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xmlns=""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xmlns=""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xmlns=""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xmlns=""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xmlns=""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xmlns=""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xmlns=""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xmlns=""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xmlns=""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xmlns=""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xmlns=""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xmlns=""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xmlns=""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xmlns=""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xmlns=""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xmlns=""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xmlns=""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xmlns=""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xmlns=""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xmlns=""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xmlns=""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xmlns=""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xmlns=""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xmlns=""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xmlns=""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xmlns=""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xmlns=""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xmlns=""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xmlns=""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xmlns=""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xmlns=""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xmlns=""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xmlns=""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xmlns=""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xmlns=""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xmlns=""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xmlns=""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xmlns=""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xmlns=""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xmlns=""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xmlns=""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xmlns=""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xmlns=""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xmlns=""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xmlns=""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xmlns=""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xmlns=""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xmlns=""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xmlns=""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xmlns=""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xmlns=""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xmlns=""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xmlns=""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xmlns=""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xmlns=""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xmlns=""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xmlns=""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xmlns=""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xmlns=""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xmlns=""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xmlns=""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xmlns=""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xmlns=""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xmlns=""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xmlns=""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xmlns=""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xmlns=""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xmlns=""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xmlns=""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xmlns=""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xmlns=""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xmlns=""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xmlns=""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xmlns=""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xmlns=""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xmlns=""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xmlns=""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xmlns=""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xmlns=""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xmlns=""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xmlns=""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xmlns=""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xmlns=""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xmlns=""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xmlns=""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xmlns=""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xmlns=""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xmlns=""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xmlns=""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xmlns=""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xmlns=""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xmlns=""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xmlns=""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xmlns=""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xmlns=""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xmlns=""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xmlns=""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xmlns=""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xmlns=""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xmlns=""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xmlns=""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xmlns=""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xmlns=""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xmlns=""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xmlns=""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xmlns=""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xmlns=""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xmlns=""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xmlns=""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xmlns=""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xmlns=""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xmlns=""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xmlns=""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xmlns=""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xmlns=""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xmlns=""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xmlns=""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xmlns=""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xmlns=""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xmlns=""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xmlns=""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xmlns=""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xmlns=""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xmlns=""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xmlns=""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xmlns=""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xmlns=""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xmlns=""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xmlns=""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xmlns=""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xmlns=""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xmlns=""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xmlns=""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xmlns=""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xmlns=""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xmlns=""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xmlns=""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xmlns=""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xmlns=""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xmlns=""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xmlns=""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xmlns=""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xmlns=""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xmlns=""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xmlns=""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xmlns=""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xmlns=""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xmlns=""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xmlns=""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xmlns=""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xmlns=""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xmlns=""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xmlns=""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xmlns=""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xmlns=""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xmlns=""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xmlns=""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xmlns=""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xmlns=""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xmlns=""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xmlns=""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xmlns=""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xmlns=""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xmlns=""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xmlns=""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xmlns=""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xmlns=""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xmlns=""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xmlns=""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xmlns=""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xmlns=""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xmlns=""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xmlns=""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xmlns=""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xmlns=""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xmlns=""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xmlns=""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xmlns=""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xmlns=""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xmlns=""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xmlns=""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xmlns=""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xmlns=""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xmlns=""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xmlns=""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xmlns=""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xmlns=""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xmlns=""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xmlns=""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xmlns=""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xmlns=""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xmlns=""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xmlns=""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xmlns=""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xmlns=""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xmlns=""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xmlns=""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xmlns=""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xmlns=""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xmlns=""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xmlns=""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xmlns=""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xmlns=""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xmlns=""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xmlns=""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xmlns=""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xmlns=""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xmlns=""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xmlns=""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xmlns=""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xmlns=""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xmlns=""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xmlns=""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xmlns=""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xmlns=""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xmlns=""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xmlns=""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xmlns=""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xmlns=""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xmlns=""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xmlns=""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xmlns=""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xmlns=""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xmlns=""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xmlns=""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xmlns=""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xmlns=""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xmlns=""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xmlns=""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xmlns=""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xmlns=""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xmlns=""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xmlns=""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xmlns=""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xmlns=""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xmlns=""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xmlns=""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xmlns=""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xmlns=""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xmlns=""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xmlns=""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xmlns=""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xmlns=""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xmlns=""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xmlns=""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xmlns=""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xmlns=""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xmlns=""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xmlns=""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xmlns=""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xmlns=""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xmlns=""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xmlns=""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xmlns=""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xmlns=""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xmlns=""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xmlns=""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xmlns=""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xmlns=""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xmlns=""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xmlns=""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xmlns=""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xmlns=""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xmlns=""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xmlns=""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xmlns=""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xmlns=""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xmlns=""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xmlns=""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xmlns=""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xmlns=""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xmlns=""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xmlns=""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xmlns=""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xmlns=""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xmlns=""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xmlns=""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xmlns=""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xmlns=""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xmlns=""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xmlns=""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xmlns=""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xmlns=""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xmlns=""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xmlns=""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xmlns=""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xmlns=""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xmlns=""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xmlns=""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xmlns=""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xmlns=""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xmlns=""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xmlns=""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xmlns=""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xmlns=""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xmlns=""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xmlns=""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xmlns=""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xmlns=""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xmlns=""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xmlns=""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xmlns=""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xmlns=""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xmlns=""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xmlns=""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xmlns=""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xmlns=""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xmlns=""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xmlns=""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xmlns=""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xmlns=""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xmlns=""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xmlns=""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xmlns=""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xmlns=""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xmlns=""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xmlns=""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xmlns=""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xmlns=""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xmlns=""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xmlns=""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xmlns=""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xmlns=""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xmlns=""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xmlns=""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xmlns=""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xmlns=""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xmlns=""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xmlns=""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xmlns=""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xmlns=""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xmlns=""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xmlns=""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xmlns=""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xmlns=""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xmlns=""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xmlns=""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xmlns=""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xmlns=""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xmlns=""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xmlns=""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xmlns=""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xmlns=""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xmlns=""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xmlns=""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xmlns=""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xmlns=""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xmlns=""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xmlns=""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xmlns=""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xmlns=""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xmlns=""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xmlns=""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xmlns=""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xmlns=""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xmlns=""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xmlns=""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xmlns=""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xmlns=""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xmlns=""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xmlns=""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xmlns=""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xmlns=""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xmlns=""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xmlns=""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xmlns=""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xmlns=""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xmlns=""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xmlns=""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xmlns=""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xmlns=""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xmlns=""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xmlns=""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xmlns=""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xmlns=""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xmlns=""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xmlns=""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xmlns=""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xmlns=""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xmlns=""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xmlns=""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xmlns=""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xmlns=""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xmlns=""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xmlns=""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xmlns=""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xmlns=""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xmlns=""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xmlns=""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xmlns=""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xmlns=""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xmlns=""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xmlns=""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xmlns=""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xmlns=""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xmlns=""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xmlns=""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xmlns=""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xmlns=""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xmlns=""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xmlns=""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xmlns=""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xmlns=""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xmlns=""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xmlns=""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xmlns=""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xmlns=""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xmlns=""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xmlns=""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xmlns=""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xmlns=""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xmlns=""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xmlns=""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xmlns=""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xmlns=""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xmlns=""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xmlns=""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xmlns=""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xmlns=""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xmlns=""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xmlns=""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xmlns=""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xmlns=""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xmlns=""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xmlns=""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xmlns=""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xmlns=""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xmlns=""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xmlns=""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xmlns=""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xmlns=""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xmlns=""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xmlns=""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xmlns=""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xmlns=""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xmlns=""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xmlns=""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xmlns=""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xmlns=""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xmlns=""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xmlns=""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xmlns=""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xmlns=""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xmlns=""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xmlns=""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xmlns=""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xmlns=""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xmlns=""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xmlns=""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xmlns=""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xmlns=""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xmlns=""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xmlns=""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xmlns=""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xmlns=""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xmlns=""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xmlns=""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xmlns=""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xmlns=""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xmlns=""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xmlns=""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xmlns=""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xmlns=""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xmlns=""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xmlns=""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xmlns=""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xmlns=""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xmlns=""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xmlns=""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xmlns=""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xmlns=""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xmlns=""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xmlns=""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xmlns=""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xmlns=""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xmlns=""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xmlns=""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xmlns=""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xmlns=""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xmlns=""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xmlns=""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xmlns=""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xmlns=""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xmlns=""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xmlns=""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xmlns=""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xmlns=""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xmlns=""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xmlns=""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xmlns=""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xmlns=""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xmlns=""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xmlns=""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xmlns=""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xmlns=""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xmlns=""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xmlns=""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xmlns=""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xmlns=""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xmlns=""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xmlns=""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xmlns=""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xmlns=""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xmlns=""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xmlns=""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xmlns=""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xmlns=""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xmlns=""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xmlns=""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xmlns=""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xmlns=""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xmlns=""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xmlns=""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xmlns=""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xmlns=""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xmlns=""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xmlns=""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xmlns=""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xmlns=""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xmlns=""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xmlns=""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xmlns=""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xmlns=""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xmlns=""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xmlns=""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xmlns=""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xmlns=""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xmlns=""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xmlns=""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xmlns=""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xmlns=""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xmlns=""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xmlns=""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xmlns=""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xmlns=""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xmlns=""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xmlns=""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xmlns=""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xmlns=""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xmlns=""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xmlns=""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xmlns=""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xmlns=""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xmlns=""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xmlns=""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xmlns=""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xmlns=""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xmlns=""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xmlns=""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xmlns=""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xmlns=""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xmlns=""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xmlns=""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xmlns=""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xmlns=""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xmlns=""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xmlns=""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xmlns=""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xmlns=""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xmlns=""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xmlns=""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xmlns=""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xmlns=""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xmlns=""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xmlns=""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xmlns=""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xmlns=""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xmlns=""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xmlns=""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xmlns=""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xmlns=""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xmlns=""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xmlns=""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xmlns=""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xmlns=""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xmlns=""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xmlns=""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xmlns=""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xmlns=""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xmlns=""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xmlns=""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xmlns=""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xmlns=""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xmlns=""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xmlns=""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xmlns=""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xmlns=""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xmlns=""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xmlns=""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xmlns=""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xmlns=""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xmlns=""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xmlns=""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xmlns=""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xmlns=""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xmlns=""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xmlns=""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xmlns=""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xmlns=""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xmlns=""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xmlns=""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xmlns=""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xmlns=""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xmlns=""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xmlns=""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xmlns=""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xmlns=""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xmlns=""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xmlns=""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xmlns=""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xmlns=""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xmlns=""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xmlns=""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xmlns=""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xmlns=""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xmlns=""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xmlns=""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xmlns=""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xmlns=""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xmlns=""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xmlns=""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xmlns=""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xmlns=""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xmlns=""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xmlns=""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xmlns=""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xmlns=""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xmlns=""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xmlns=""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xmlns=""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xmlns=""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xmlns=""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xmlns=""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xmlns=""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xmlns=""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xmlns=""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xmlns=""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xmlns=""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xmlns=""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xmlns=""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xmlns=""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xmlns=""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xmlns=""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xmlns=""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xmlns=""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xmlns=""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xmlns=""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xmlns=""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xmlns=""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xmlns=""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xmlns=""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xmlns=""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xmlns=""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xmlns=""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xmlns=""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xmlns=""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xmlns=""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xmlns=""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xmlns=""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xmlns=""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xmlns=""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xmlns=""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xmlns=""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xmlns=""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xmlns=""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xmlns=""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xmlns=""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xmlns=""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xmlns=""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xmlns=""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xmlns=""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xmlns=""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xmlns=""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xmlns=""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xmlns=""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xmlns=""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xmlns=""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xmlns=""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xmlns=""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xmlns=""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xmlns=""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xmlns=""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xmlns=""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xmlns=""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xmlns=""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xmlns=""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xmlns=""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xmlns=""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xmlns=""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xmlns=""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xmlns=""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xmlns=""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xmlns=""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xmlns=""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xmlns=""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xmlns=""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xmlns=""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xmlns=""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xmlns=""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xmlns=""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xmlns=""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xmlns=""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xmlns=""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xmlns=""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xmlns=""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xmlns=""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xmlns=""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xmlns=""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xmlns=""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xmlns=""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xmlns=""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xmlns=""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xmlns=""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xmlns=""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xmlns=""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xmlns=""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xmlns=""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xmlns=""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xmlns=""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xmlns=""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xmlns=""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xmlns=""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xmlns=""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xmlns=""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xmlns=""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xmlns=""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xmlns=""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xmlns=""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xmlns=""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xmlns=""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xmlns=""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xmlns=""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xmlns=""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xmlns=""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xmlns=""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xmlns=""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xmlns=""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xmlns=""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xmlns=""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xmlns=""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xmlns=""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xmlns=""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xmlns=""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xmlns=""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xmlns=""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xmlns=""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xmlns=""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xmlns=""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xmlns=""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xmlns=""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xmlns=""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xmlns=""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xmlns=""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xmlns=""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xmlns=""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xmlns=""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xmlns=""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xmlns=""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xmlns=""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xmlns=""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xmlns=""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xmlns=""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xmlns=""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xmlns=""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xmlns=""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xmlns=""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xmlns=""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xmlns=""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xmlns=""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xmlns=""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xmlns=""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xmlns=""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xmlns=""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xmlns=""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xmlns=""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xmlns=""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xmlns=""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xmlns=""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xmlns=""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xmlns=""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xmlns=""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xmlns=""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xmlns=""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xmlns=""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xmlns=""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xmlns=""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xmlns=""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xmlns=""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xmlns=""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xmlns=""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xmlns=""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xmlns=""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xmlns=""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xmlns=""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xmlns=""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xmlns=""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xmlns=""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xmlns=""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xmlns=""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xmlns=""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xmlns=""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xmlns=""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xmlns=""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xmlns=""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xmlns=""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xmlns=""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xmlns=""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xmlns=""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xmlns=""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xmlns=""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xmlns=""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xmlns=""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xmlns=""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xmlns=""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xmlns=""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xmlns=""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xmlns=""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xmlns=""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xmlns=""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xmlns=""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xmlns=""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xmlns=""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xmlns=""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xmlns=""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xmlns=""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xmlns=""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xmlns=""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xmlns=""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xmlns=""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xmlns=""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xmlns=""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xmlns=""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xmlns=""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xmlns=""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xmlns=""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xmlns=""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xmlns=""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xmlns=""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xmlns=""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xmlns=""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xmlns=""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xmlns=""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xmlns=""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xmlns=""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xmlns=""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xmlns=""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xmlns=""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xmlns=""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xmlns=""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xmlns=""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xmlns=""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xmlns=""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xmlns=""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xmlns=""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xmlns=""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xmlns=""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xmlns=""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xmlns=""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xmlns=""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xmlns=""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xmlns=""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xmlns=""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xmlns=""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xmlns=""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xmlns=""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xmlns=""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xmlns=""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xmlns=""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xmlns=""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xmlns=""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xmlns=""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xmlns=""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xmlns=""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xmlns=""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xmlns=""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xmlns=""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xmlns=""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xmlns=""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xmlns=""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xmlns=""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xmlns=""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xmlns=""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xmlns=""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xmlns=""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xmlns=""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xmlns=""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xmlns=""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xmlns=""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xmlns=""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xmlns=""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xmlns=""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xmlns=""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xmlns=""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xmlns=""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xmlns=""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xmlns=""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xmlns=""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xmlns=""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xmlns=""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xmlns=""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xmlns=""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xmlns=""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xmlns=""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xmlns=""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xmlns=""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xmlns=""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xmlns=""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xmlns=""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xmlns=""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xmlns=""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xmlns=""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xmlns=""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xmlns=""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xmlns=""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xmlns=""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xmlns=""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xmlns=""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xmlns=""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xmlns=""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xmlns=""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xmlns=""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xmlns=""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xmlns=""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xmlns=""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xmlns=""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xmlns=""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xmlns=""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xmlns=""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xmlns=""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xmlns=""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xmlns=""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xmlns=""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xmlns=""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xmlns=""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xmlns=""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xmlns=""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xmlns=""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xmlns=""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xmlns=""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xmlns=""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xmlns=""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xmlns=""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xmlns=""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xmlns=""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xmlns=""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xmlns=""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xmlns=""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xmlns=""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xmlns=""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xmlns=""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xmlns=""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xmlns=""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xmlns=""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xmlns=""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xmlns=""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xmlns=""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xmlns=""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xmlns=""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xmlns=""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xmlns=""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xmlns=""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xmlns=""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xmlns=""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xmlns=""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xmlns=""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xmlns=""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xmlns=""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xmlns=""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xmlns=""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xmlns=""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xmlns=""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xmlns=""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xmlns=""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xmlns=""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xmlns=""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xmlns=""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xmlns=""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xmlns=""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xmlns=""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xmlns=""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xmlns=""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xmlns=""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xmlns=""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xmlns=""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xmlns=""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xmlns=""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xmlns=""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xmlns=""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xmlns=""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xmlns=""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xmlns=""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xmlns=""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xmlns=""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xmlns=""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xmlns=""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xmlns=""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xmlns=""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xmlns=""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xmlns=""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xmlns=""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xmlns=""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xmlns=""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xmlns=""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xmlns=""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xmlns=""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xmlns=""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xmlns=""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xmlns=""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xmlns=""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xmlns=""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xmlns=""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xmlns=""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xmlns=""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xmlns=""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xmlns=""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xmlns=""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xmlns=""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xmlns=""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xmlns=""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xmlns=""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xmlns=""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xmlns=""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xmlns=""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xmlns=""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xmlns=""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xmlns=""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xmlns=""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xmlns=""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xmlns=""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xmlns=""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xmlns=""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xmlns=""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xmlns=""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xmlns=""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xmlns=""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xmlns=""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xmlns=""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xmlns=""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xmlns=""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xmlns=""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xmlns=""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xmlns=""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xmlns=""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xmlns=""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xmlns=""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xmlns=""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xmlns=""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xmlns=""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xmlns=""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xmlns=""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xmlns=""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xmlns=""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xmlns=""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xmlns=""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xmlns=""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xmlns=""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xmlns=""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xmlns=""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xmlns=""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xmlns=""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xmlns=""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xmlns=""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xmlns=""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xmlns=""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xmlns=""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xmlns=""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xmlns=""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xmlns=""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xmlns=""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xmlns=""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xmlns=""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xmlns=""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xmlns=""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xmlns=""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xmlns=""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xmlns=""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xmlns=""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xmlns=""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xmlns=""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xmlns=""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xmlns=""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xmlns=""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xmlns=""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xmlns=""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xmlns=""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xmlns=""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xmlns=""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xmlns=""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xmlns=""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xmlns=""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xmlns=""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xmlns=""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xmlns=""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xmlns=""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xmlns=""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xmlns=""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xmlns=""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xmlns=""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xmlns=""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xmlns=""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xmlns=""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xmlns=""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xmlns=""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xmlns=""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xmlns=""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xmlns=""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xmlns=""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xmlns=""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xmlns=""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xmlns=""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xmlns=""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xmlns=""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xmlns=""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xmlns=""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xmlns=""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xmlns=""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xmlns=""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xmlns=""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xmlns=""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xmlns=""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xmlns=""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xmlns=""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xmlns=""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xmlns=""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xmlns=""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xmlns=""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xmlns=""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xmlns=""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xmlns=""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xmlns=""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xmlns=""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xmlns=""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xmlns=""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xmlns=""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xmlns=""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xmlns=""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xmlns=""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xmlns=""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xmlns=""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xmlns=""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xmlns=""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xmlns=""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xmlns=""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xmlns=""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xmlns=""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xmlns=""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xmlns=""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xmlns=""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xmlns=""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xmlns=""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xmlns=""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xmlns=""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xmlns=""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xmlns=""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xmlns=""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xmlns=""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xmlns=""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xmlns=""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xmlns=""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xmlns=""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xmlns=""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xmlns=""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xmlns=""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xmlns=""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xmlns=""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xmlns=""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xmlns=""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xmlns=""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xmlns=""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xmlns=""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xmlns=""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xmlns=""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xmlns=""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xmlns=""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xmlns=""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xmlns=""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xmlns=""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xmlns=""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xmlns=""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xmlns=""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xmlns=""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xmlns=""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xmlns=""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xmlns=""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xmlns=""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xmlns=""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xmlns=""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xmlns=""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xmlns=""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xmlns=""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xmlns=""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xmlns=""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xmlns=""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xmlns=""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xmlns=""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xmlns=""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xmlns=""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xmlns=""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xmlns=""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xmlns=""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xmlns=""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xmlns=""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xmlns=""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xmlns=""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xmlns=""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xmlns=""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xmlns=""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xmlns=""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xmlns=""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xmlns=""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xmlns=""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xmlns=""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xmlns=""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xmlns=""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xmlns=""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xmlns=""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xmlns=""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xmlns=""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xmlns=""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xmlns=""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xmlns=""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xmlns=""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xmlns=""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xmlns=""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xmlns=""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xmlns=""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xmlns=""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xmlns=""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xmlns=""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xmlns=""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xmlns=""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xmlns=""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xmlns=""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xmlns=""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xmlns=""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xmlns=""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xmlns=""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xmlns=""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xmlns=""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xmlns=""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xmlns=""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xmlns=""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xmlns=""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xmlns=""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xmlns=""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xmlns=""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xmlns=""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xmlns=""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xmlns=""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xmlns=""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xmlns=""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xmlns=""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xmlns=""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xmlns=""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xmlns=""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xmlns=""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xmlns=""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xmlns=""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xmlns=""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xmlns=""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xmlns=""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xmlns=""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xmlns=""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xmlns=""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xmlns=""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xmlns=""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xmlns=""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xmlns=""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xmlns=""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xmlns=""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xmlns=""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xmlns=""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xmlns=""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xmlns=""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xmlns=""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xmlns=""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xmlns=""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xmlns=""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xmlns=""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xmlns=""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xmlns=""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xmlns=""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xmlns=""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xmlns=""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xmlns=""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xmlns=""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xmlns=""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xmlns=""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xmlns=""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xmlns=""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xmlns=""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xmlns=""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xmlns=""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xmlns=""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xmlns=""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xmlns=""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xmlns=""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xmlns=""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xmlns=""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xmlns=""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xmlns=""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xmlns=""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xmlns=""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xmlns=""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xmlns=""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xmlns=""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xmlns=""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xmlns=""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xmlns=""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xmlns=""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xmlns=""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xmlns=""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xmlns=""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xmlns=""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xmlns=""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xmlns=""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xmlns=""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xmlns=""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xmlns=""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xmlns=""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xmlns=""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xmlns=""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xmlns=""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xmlns=""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xmlns=""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xmlns=""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xmlns=""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xmlns=""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xmlns=""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xmlns=""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xmlns=""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xmlns=""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xmlns=""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xmlns=""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xmlns=""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xmlns=""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xmlns=""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xmlns=""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xmlns=""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xmlns=""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xmlns=""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xmlns=""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xmlns=""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xmlns=""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xmlns=""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xmlns=""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xmlns=""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xmlns=""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xmlns=""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xmlns=""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xmlns=""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xmlns=""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xmlns=""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xmlns=""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xmlns=""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xmlns=""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xmlns=""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xmlns=""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xmlns=""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xmlns=""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xmlns=""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xmlns=""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xmlns=""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xmlns=""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xmlns=""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xmlns=""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xmlns=""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xmlns=""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xmlns=""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xmlns=""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xmlns=""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xmlns=""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xmlns=""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xmlns=""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xmlns=""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xmlns=""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xmlns=""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xmlns=""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xmlns=""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xmlns=""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xmlns=""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xmlns=""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xmlns=""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xmlns=""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xmlns=""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xmlns=""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xmlns=""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xmlns=""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xmlns=""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xmlns=""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xmlns=""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xmlns=""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xmlns=""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xmlns=""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xmlns=""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xmlns=""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xmlns=""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xmlns=""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xmlns=""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xmlns=""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xmlns=""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xmlns=""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xmlns=""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xmlns=""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xmlns=""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xmlns=""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xmlns=""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xmlns=""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xmlns=""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xmlns=""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xmlns=""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xmlns=""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xmlns=""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xmlns=""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xmlns=""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xmlns=""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xmlns=""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xmlns=""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xmlns=""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xmlns=""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xmlns=""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xmlns=""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xmlns=""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xmlns=""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xmlns=""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xmlns=""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xmlns=""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xmlns=""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xmlns=""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xmlns=""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xmlns=""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xmlns=""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xmlns=""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xmlns=""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xmlns=""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xmlns=""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xmlns=""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xmlns=""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xmlns=""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xmlns=""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xmlns=""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xmlns=""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xmlns=""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xmlns=""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xmlns=""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xmlns=""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xmlns=""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xmlns=""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xmlns=""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xmlns=""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xmlns=""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xmlns=""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xmlns=""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xmlns=""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xmlns=""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xmlns=""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xmlns=""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xmlns=""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xmlns=""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xmlns=""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xmlns=""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xmlns=""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xmlns=""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xmlns=""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xmlns=""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xmlns=""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xmlns=""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xmlns=""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xmlns=""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xmlns=""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xmlns=""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xmlns=""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xmlns=""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xmlns=""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xmlns=""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xmlns=""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xmlns=""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xmlns=""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xmlns=""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xmlns=""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xmlns=""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xmlns=""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xmlns=""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xmlns=""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xmlns=""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xmlns=""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xmlns=""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xmlns=""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xmlns=""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xmlns=""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xmlns=""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xmlns=""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xmlns=""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xmlns=""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xmlns=""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xmlns=""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xmlns=""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xmlns=""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xmlns=""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xmlns=""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xmlns=""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xmlns=""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xmlns=""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xmlns=""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xmlns=""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xmlns=""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xmlns=""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xmlns=""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xmlns=""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xmlns=""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xmlns=""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xmlns=""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xmlns=""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xmlns=""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xmlns=""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xmlns=""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xmlns=""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xmlns=""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xmlns=""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xmlns=""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xmlns=""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xmlns=""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xmlns=""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xmlns=""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xmlns=""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xmlns=""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xmlns=""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xmlns=""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xmlns=""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xmlns=""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xmlns=""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xmlns=""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xmlns=""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xmlns=""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xmlns=""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xmlns=""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xmlns=""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xmlns=""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xmlns=""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xmlns=""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xmlns=""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xmlns=""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xmlns=""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xmlns=""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xmlns=""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xmlns=""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xmlns=""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xmlns=""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xmlns=""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xmlns=""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xmlns=""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xmlns=""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xmlns=""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xmlns=""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xmlns=""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xmlns=""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xmlns=""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xmlns=""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xmlns=""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xmlns=""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xmlns=""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xmlns=""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xmlns=""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xmlns=""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xmlns=""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xmlns=""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xmlns=""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xmlns=""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xmlns=""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xmlns=""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xmlns=""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xmlns=""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xmlns=""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xmlns=""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xmlns=""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xmlns=""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xmlns=""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xmlns=""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xmlns=""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xmlns=""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xmlns=""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xmlns=""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xmlns=""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xmlns=""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xmlns=""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xmlns=""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xmlns=""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xmlns=""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xmlns=""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xmlns=""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xmlns=""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xmlns=""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xmlns=""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xmlns=""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xmlns=""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xmlns=""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xmlns=""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xmlns=""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xmlns=""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xmlns=""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xmlns=""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xmlns=""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xmlns=""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xmlns=""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xmlns=""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xmlns=""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xmlns=""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xmlns=""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xmlns=""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xmlns=""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xmlns=""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xmlns=""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xmlns=""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xmlns=""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xmlns=""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xmlns=""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xmlns=""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xmlns=""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xmlns=""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xmlns=""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xmlns=""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xmlns=""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xmlns=""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xmlns=""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xmlns=""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xmlns=""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xmlns=""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xmlns=""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xmlns=""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xmlns=""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xmlns=""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xmlns=""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xmlns=""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xmlns=""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xmlns=""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xmlns=""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xmlns=""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xmlns=""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xmlns=""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xmlns=""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xmlns=""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xmlns=""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xmlns=""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xmlns=""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xmlns=""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xmlns=""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xmlns=""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xmlns=""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xmlns=""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xmlns=""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xmlns=""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xmlns=""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xmlns=""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xmlns=""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xmlns=""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xmlns=""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xmlns=""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xmlns=""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xmlns=""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xmlns=""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xmlns=""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xmlns=""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xmlns=""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xmlns=""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xmlns=""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xmlns=""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xmlns=""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xmlns=""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xmlns=""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xmlns=""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xmlns=""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xmlns=""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xmlns=""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xmlns=""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xmlns=""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xmlns=""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xmlns=""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xmlns=""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xmlns=""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xmlns=""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xmlns=""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xmlns=""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xmlns=""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xmlns=""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xmlns=""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xmlns=""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xmlns=""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xmlns=""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xmlns=""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xmlns=""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xmlns=""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xmlns=""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xmlns=""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xmlns=""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xmlns=""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xmlns=""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xmlns=""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xmlns=""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xmlns=""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xmlns=""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xmlns=""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xmlns=""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xmlns=""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xmlns=""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xmlns=""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xmlns=""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xmlns=""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xmlns=""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xmlns=""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xmlns=""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xmlns=""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xmlns=""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xmlns=""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xmlns=""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xmlns=""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xmlns=""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xmlns=""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xmlns=""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xmlns=""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xmlns=""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xmlns=""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xmlns=""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xmlns=""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xmlns=""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xmlns=""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xmlns=""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xmlns=""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xmlns=""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xmlns=""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xmlns=""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xmlns=""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xmlns=""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xmlns=""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xmlns=""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xmlns=""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xmlns=""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xmlns=""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xmlns=""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xmlns=""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xmlns=""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xmlns=""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xmlns=""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xmlns=""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xmlns=""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xmlns=""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xmlns=""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xmlns=""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xmlns=""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xmlns=""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xmlns=""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xmlns=""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xmlns=""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xmlns=""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xmlns=""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xmlns=""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xmlns=""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xmlns=""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xmlns=""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xmlns=""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xmlns=""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xmlns=""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xmlns=""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xmlns=""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xmlns=""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xmlns=""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xmlns=""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xmlns=""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xmlns=""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xmlns=""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xmlns=""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xmlns=""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xmlns=""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xmlns=""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xmlns=""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xmlns=""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xmlns=""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xmlns=""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xmlns=""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xmlns=""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xmlns=""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xmlns=""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xmlns=""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xmlns=""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xmlns=""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xmlns=""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xmlns=""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xmlns=""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xmlns=""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xmlns=""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xmlns=""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xmlns=""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xmlns=""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xmlns=""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xmlns=""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xmlns=""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xmlns=""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xmlns=""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xmlns=""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xmlns=""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xmlns=""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xmlns=""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xmlns=""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xmlns=""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xmlns=""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xmlns=""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xmlns=""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xmlns=""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xmlns=""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xmlns=""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xmlns=""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xmlns=""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xmlns=""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xmlns=""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xmlns=""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xmlns=""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xmlns=""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xmlns=""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xmlns=""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xmlns=""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xmlns=""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xmlns=""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xmlns=""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xmlns=""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xmlns=""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xmlns=""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xmlns=""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xmlns=""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xmlns=""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xmlns=""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xmlns=""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xmlns=""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xmlns=""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xmlns=""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xmlns=""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xmlns=""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xmlns=""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xmlns=""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xmlns=""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xmlns=""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xmlns=""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xmlns=""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xmlns=""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xmlns=""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xmlns=""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xmlns=""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xmlns=""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xmlns=""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xmlns=""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xmlns=""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xmlns=""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xmlns=""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xmlns=""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xmlns=""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xmlns=""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xmlns=""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xmlns=""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xmlns=""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xmlns=""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xmlns=""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xmlns=""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xmlns=""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xmlns=""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xmlns=""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xmlns=""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xmlns=""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xmlns=""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xmlns=""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xmlns=""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xmlns=""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xmlns=""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xmlns=""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xmlns=""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xmlns=""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xmlns=""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xmlns=""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xmlns=""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xmlns=""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xmlns=""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xmlns=""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xmlns=""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xmlns=""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xmlns=""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xmlns=""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xmlns=""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xmlns=""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xmlns=""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xmlns=""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xmlns=""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xmlns=""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xmlns=""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xmlns=""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xmlns=""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xmlns=""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xmlns=""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xmlns=""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xmlns=""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xmlns=""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xmlns=""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xmlns=""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xmlns=""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xmlns=""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xmlns=""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xmlns=""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xmlns=""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xmlns=""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xmlns=""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xmlns=""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xmlns=""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xmlns=""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xmlns=""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xmlns=""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xmlns=""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xmlns=""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xmlns=""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xmlns=""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xmlns=""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xmlns=""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xmlns=""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xmlns=""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xmlns=""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xmlns=""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xmlns=""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xmlns=""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xmlns=""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xmlns=""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xmlns=""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xmlns=""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xmlns=""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xmlns=""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xmlns=""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xmlns=""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xmlns=""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xmlns=""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xmlns=""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xmlns=""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xmlns=""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xmlns=""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xmlns=""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xmlns=""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xmlns=""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xmlns=""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xmlns=""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xmlns=""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xmlns=""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xmlns=""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xmlns=""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xmlns=""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xmlns=""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xmlns=""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xmlns=""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xmlns=""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xmlns=""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xmlns=""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xmlns=""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xmlns=""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xmlns=""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xmlns=""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xmlns=""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xmlns=""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xmlns=""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xmlns=""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xmlns=""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xmlns=""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xmlns=""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xmlns=""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xmlns=""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xmlns=""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xmlns=""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xmlns=""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xmlns=""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xmlns=""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xmlns=""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xmlns=""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xmlns=""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xmlns=""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xmlns=""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xmlns=""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xmlns=""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xmlns=""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xmlns=""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xmlns=""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xmlns=""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xmlns=""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xmlns=""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xmlns=""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xmlns=""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xmlns=""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xmlns=""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xmlns=""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xmlns=""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xmlns=""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xmlns=""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xmlns=""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xmlns=""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xmlns=""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xmlns=""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xmlns=""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xmlns=""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xmlns=""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xmlns=""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xmlns=""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xmlns=""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xmlns=""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xmlns=""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xmlns=""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xmlns=""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xmlns=""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xmlns=""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xmlns=""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xmlns=""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xmlns=""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xmlns=""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xmlns=""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xmlns=""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xmlns=""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xmlns=""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xmlns=""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xmlns=""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xmlns=""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xmlns=""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xmlns=""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xmlns=""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xmlns=""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xmlns=""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xmlns=""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xmlns=""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xmlns=""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xmlns=""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xmlns=""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xmlns=""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xmlns=""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xmlns=""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xmlns=""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xmlns=""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xmlns=""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xmlns=""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xmlns=""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xmlns=""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xmlns=""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xmlns=""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xmlns=""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xmlns=""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xmlns=""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xmlns=""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xmlns=""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xmlns=""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xmlns=""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xmlns=""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xmlns=""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xmlns=""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xmlns=""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xmlns=""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xmlns=""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xmlns=""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xmlns=""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xmlns=""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xmlns=""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xmlns=""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xmlns=""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xmlns=""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xmlns=""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xmlns=""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xmlns=""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xmlns=""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xmlns=""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xmlns=""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xmlns=""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xmlns=""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xmlns=""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xmlns=""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xmlns=""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xmlns=""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xmlns=""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xmlns=""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xmlns=""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xmlns=""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xmlns=""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xmlns=""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xmlns=""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xmlns=""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xmlns=""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xmlns=""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xmlns=""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xmlns=""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xmlns=""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xmlns=""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xmlns=""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xmlns=""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xmlns=""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xmlns=""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xmlns=""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xmlns=""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xmlns=""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xmlns=""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xmlns=""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xmlns=""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xmlns=""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xmlns=""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xmlns=""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xmlns=""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xmlns=""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xmlns=""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xmlns=""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xmlns=""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xmlns=""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xmlns=""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xmlns=""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xmlns=""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xmlns=""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xmlns=""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xmlns=""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xmlns=""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xmlns=""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xmlns=""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xmlns=""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xmlns=""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xmlns=""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xmlns=""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xmlns=""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xmlns=""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xmlns=""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xmlns=""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xmlns=""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xmlns=""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xmlns=""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xmlns=""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xmlns=""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xmlns=""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xmlns=""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xmlns=""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xmlns=""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xmlns=""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xmlns=""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xmlns=""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xmlns=""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xmlns=""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xmlns=""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xmlns=""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xmlns=""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xmlns=""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xmlns=""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xmlns=""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xmlns=""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xmlns=""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xmlns=""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xmlns=""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xmlns=""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xmlns=""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xmlns=""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xmlns=""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xmlns=""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xmlns=""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xmlns=""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xmlns=""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xmlns=""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xmlns=""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xmlns=""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xmlns=""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xmlns=""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xmlns=""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xmlns=""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xmlns=""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xmlns=""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xmlns=""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xmlns=""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xmlns=""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xmlns=""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xmlns=""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xmlns=""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xmlns=""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xmlns=""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xmlns=""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xmlns=""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xmlns=""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xmlns=""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xmlns=""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xmlns=""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xmlns=""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xmlns=""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xmlns=""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xmlns=""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xmlns=""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xmlns=""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xmlns=""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xmlns=""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xmlns=""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xmlns=""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xmlns=""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xmlns=""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xmlns=""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xmlns=""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xmlns=""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xmlns=""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xmlns=""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xmlns=""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xmlns=""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xmlns=""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xmlns=""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xmlns=""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xmlns=""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xmlns=""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xmlns=""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xmlns=""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xmlns=""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xmlns=""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xmlns=""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xmlns=""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xmlns=""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xmlns=""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xmlns=""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xmlns=""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xmlns=""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xmlns=""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xmlns=""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xmlns=""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xmlns=""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xmlns=""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xmlns=""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xmlns=""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xmlns=""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xmlns=""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xmlns=""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xmlns=""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xmlns=""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xmlns=""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xmlns=""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xmlns=""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xmlns=""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xmlns=""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xmlns=""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xmlns=""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xmlns=""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xmlns=""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xmlns=""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xmlns=""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xmlns=""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xmlns=""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xmlns=""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xmlns=""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xmlns=""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xmlns=""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xmlns=""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xmlns=""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xmlns=""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xmlns=""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xmlns=""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xmlns=""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xmlns=""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xmlns=""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xmlns=""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xmlns=""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xmlns=""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xmlns=""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xmlns=""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xmlns=""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xmlns=""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xmlns=""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xmlns=""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xmlns=""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xmlns=""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xmlns=""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xmlns=""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xmlns=""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xmlns=""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xmlns=""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xmlns=""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xmlns=""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xmlns=""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xmlns=""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xmlns=""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xmlns=""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xmlns=""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xmlns=""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xmlns=""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xmlns=""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xmlns=""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xmlns=""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xmlns=""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xmlns=""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xmlns=""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xmlns=""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xmlns=""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xmlns=""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xmlns=""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xmlns=""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xmlns=""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xmlns=""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xmlns=""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xmlns=""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xmlns=""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xmlns=""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xmlns=""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xmlns=""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xmlns=""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xmlns=""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xmlns=""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xmlns=""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xmlns=""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xmlns=""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xmlns=""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xmlns=""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xmlns=""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xmlns=""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xmlns=""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xmlns=""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xmlns=""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xmlns=""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xmlns=""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xmlns=""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xmlns=""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xmlns=""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xmlns=""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xmlns=""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xmlns=""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xmlns=""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xmlns=""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xmlns=""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xmlns=""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xmlns=""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xmlns=""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xmlns=""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xmlns=""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xmlns=""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xmlns=""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xmlns=""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xmlns=""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xmlns=""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xmlns=""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xmlns=""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xmlns=""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xmlns=""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xmlns=""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xmlns=""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xmlns=""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xmlns=""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xmlns=""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xmlns=""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xmlns=""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xmlns=""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xmlns=""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xmlns=""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xmlns=""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xmlns=""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xmlns=""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xmlns=""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xmlns=""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xmlns=""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xmlns=""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xmlns=""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xmlns=""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xmlns=""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xmlns=""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xmlns=""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xmlns=""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xmlns=""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xmlns=""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xmlns=""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xmlns=""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xmlns=""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xmlns=""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xmlns=""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xmlns=""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xmlns=""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xmlns=""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xmlns=""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xmlns=""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xmlns=""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xmlns=""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xmlns=""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xmlns=""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xmlns=""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xmlns=""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xmlns=""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xmlns=""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xmlns=""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xmlns=""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xmlns=""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xmlns=""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xmlns=""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xmlns=""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xmlns=""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xmlns=""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xmlns=""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xmlns=""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xmlns=""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xmlns=""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xmlns=""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xmlns=""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xmlns=""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xmlns=""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xmlns=""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xmlns=""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xmlns=""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xmlns=""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xmlns=""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xmlns=""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xmlns=""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xmlns=""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xmlns=""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xmlns=""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xmlns=""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xmlns=""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xmlns=""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xmlns=""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xmlns=""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xmlns=""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xmlns=""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xmlns=""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xmlns=""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xmlns=""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xmlns=""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xmlns=""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xmlns=""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xmlns=""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xmlns=""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xmlns=""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xmlns=""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xmlns=""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xmlns=""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xmlns=""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xmlns=""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xmlns=""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xmlns=""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xmlns=""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xmlns=""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xmlns=""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xmlns=""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xmlns=""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xmlns=""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xmlns=""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xmlns=""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xmlns=""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xmlns=""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xmlns=""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xmlns=""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xmlns=""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xmlns=""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xmlns=""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xmlns=""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xmlns=""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xmlns=""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xmlns=""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xmlns=""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xmlns=""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xmlns=""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xmlns=""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xmlns=""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xmlns=""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xmlns=""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xmlns=""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xmlns=""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xmlns=""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xmlns=""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xmlns=""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xmlns=""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xmlns=""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xmlns=""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xmlns=""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xmlns=""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xmlns=""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xmlns=""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xmlns=""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xmlns=""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xmlns=""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xmlns=""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xmlns=""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xmlns=""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xmlns=""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xmlns=""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xmlns=""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xmlns=""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xmlns=""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xmlns=""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xmlns=""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xmlns=""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xmlns=""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xmlns=""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xmlns=""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xmlns=""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xmlns=""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xmlns=""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xmlns=""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xmlns=""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xmlns=""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xmlns=""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xmlns=""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xmlns=""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xmlns=""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xmlns=""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xmlns=""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xmlns=""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xmlns=""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xmlns=""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xmlns=""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xmlns=""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xmlns=""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xmlns=""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xmlns=""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xmlns=""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xmlns=""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xmlns=""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xmlns=""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xmlns=""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xmlns=""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xmlns=""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xmlns=""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xmlns=""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xmlns=""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xmlns=""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xmlns=""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xmlns=""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xmlns=""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xmlns=""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xmlns=""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xmlns=""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xmlns=""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xmlns=""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xmlns=""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xmlns=""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xmlns=""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xmlns=""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xmlns=""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xmlns=""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xmlns=""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xmlns=""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xmlns=""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xmlns=""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xmlns=""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xmlns=""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xmlns=""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xmlns=""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xmlns=""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xmlns=""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xmlns=""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xmlns=""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xmlns=""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xmlns=""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xmlns=""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xmlns=""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xmlns=""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xmlns=""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xmlns=""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xmlns=""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xmlns=""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xmlns=""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xmlns=""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xmlns=""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xmlns=""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xmlns=""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xmlns=""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xmlns=""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xmlns=""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xmlns=""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xmlns=""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xmlns=""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xmlns=""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xmlns=""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xmlns=""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xmlns=""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xmlns=""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xmlns=""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xmlns=""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xmlns=""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xmlns=""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xmlns=""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xmlns=""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xmlns=""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xmlns=""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xmlns=""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xmlns=""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xmlns=""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xmlns=""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xmlns=""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xmlns=""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xmlns=""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xmlns=""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xmlns=""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xmlns=""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xmlns=""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xmlns=""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xmlns=""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xmlns=""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xmlns=""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xmlns=""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xmlns=""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xmlns=""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xmlns=""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xmlns=""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xmlns=""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xmlns=""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xmlns=""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xmlns=""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xmlns=""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xmlns=""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xmlns=""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xmlns=""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xmlns=""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xmlns=""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xmlns=""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xmlns=""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xmlns=""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xmlns=""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xmlns=""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xmlns=""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xmlns=""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xmlns=""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xmlns=""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xmlns=""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xmlns=""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xmlns=""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xmlns=""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xmlns=""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xmlns=""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xmlns=""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xmlns=""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xmlns=""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xmlns=""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xmlns=""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xmlns=""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xmlns=""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xmlns=""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xmlns=""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xmlns=""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xmlns=""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xmlns=""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xmlns=""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xmlns=""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xmlns=""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xmlns=""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xmlns=""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xmlns=""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xmlns=""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xmlns=""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xmlns=""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xmlns=""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xmlns=""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xmlns=""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xmlns=""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xmlns=""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xmlns=""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xmlns=""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xmlns=""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xmlns=""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xmlns=""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xmlns=""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xmlns=""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xmlns=""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xmlns=""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xmlns=""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xmlns=""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xmlns=""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xmlns=""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xmlns=""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xmlns=""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xmlns=""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xmlns=""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xmlns=""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xmlns=""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xmlns=""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xmlns=""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xmlns=""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xmlns=""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xmlns=""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xmlns=""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xmlns=""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xmlns=""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xmlns=""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xmlns=""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xmlns=""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xmlns=""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xmlns=""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xmlns=""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xmlns=""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xmlns=""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xmlns=""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xmlns=""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xmlns=""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xmlns=""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xmlns=""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xmlns=""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xmlns=""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xmlns=""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xmlns=""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xmlns=""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xmlns=""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xmlns=""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xmlns=""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xmlns=""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xmlns=""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xmlns=""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xmlns=""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xmlns=""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xmlns=""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xmlns=""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xmlns=""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xmlns=""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xmlns=""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xmlns=""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xmlns=""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xmlns=""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xmlns=""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xmlns=""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xmlns=""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xmlns=""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xmlns=""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xmlns=""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xmlns=""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xmlns=""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xmlns=""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xmlns=""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xmlns=""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xmlns=""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xmlns=""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xmlns=""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xmlns=""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xmlns=""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xmlns=""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xmlns=""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xmlns=""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xmlns=""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xmlns=""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xmlns=""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xmlns=""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xmlns=""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xmlns=""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xmlns=""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xmlns=""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xmlns=""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xmlns=""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xmlns=""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xmlns=""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xmlns=""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xmlns=""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xmlns=""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xmlns=""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xmlns=""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xmlns=""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xmlns=""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xmlns=""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xmlns=""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xmlns=""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xmlns=""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xmlns=""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xmlns=""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xmlns=""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xmlns=""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xmlns=""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xmlns=""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xmlns=""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xmlns=""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xmlns=""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xmlns=""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xmlns=""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xmlns=""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xmlns=""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xmlns=""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xmlns=""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xmlns=""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xmlns=""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xmlns=""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xmlns=""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xmlns=""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xmlns=""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xmlns=""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xmlns=""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xmlns=""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xmlns=""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xmlns=""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xmlns=""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xmlns=""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xmlns=""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xmlns=""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xmlns=""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xmlns=""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xmlns=""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xmlns=""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xmlns=""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xmlns=""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xmlns=""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xmlns=""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xmlns=""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xmlns=""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xmlns=""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xmlns=""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xmlns=""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xmlns=""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xmlns=""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xmlns=""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xmlns=""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xmlns=""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xmlns=""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xmlns=""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xmlns=""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xmlns=""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xmlns=""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xmlns=""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xmlns=""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xmlns=""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xmlns=""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xmlns=""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xmlns=""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xmlns=""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xmlns=""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xmlns=""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xmlns=""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xmlns=""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xmlns=""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xmlns=""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xmlns=""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xmlns=""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xmlns=""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xmlns=""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xmlns=""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xmlns=""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xmlns=""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xmlns=""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xmlns=""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xmlns=""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xmlns=""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xmlns=""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xmlns=""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xmlns=""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xmlns=""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xmlns=""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xmlns=""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xmlns=""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xmlns=""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xmlns=""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xmlns=""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xmlns=""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xmlns=""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xmlns=""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xmlns=""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xmlns=""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xmlns=""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xmlns=""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xmlns=""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xmlns=""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xmlns=""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xmlns=""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xmlns=""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xmlns=""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xmlns=""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xmlns=""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xmlns=""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xmlns=""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xmlns=""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xmlns=""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xmlns=""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xmlns=""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xmlns=""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xmlns=""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xmlns=""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xmlns=""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xmlns=""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xmlns=""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xmlns=""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xmlns=""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xmlns=""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xmlns=""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xmlns=""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xmlns=""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xmlns=""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xmlns=""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xmlns=""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xmlns=""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xmlns=""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xmlns=""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xmlns=""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xmlns=""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xmlns=""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xmlns=""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xmlns=""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xmlns=""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xmlns=""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xmlns=""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xmlns=""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xmlns=""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xmlns=""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xmlns=""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xmlns=""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xmlns=""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xmlns=""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xmlns=""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xmlns=""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xmlns=""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xmlns=""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xmlns=""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xmlns=""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xmlns=""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xmlns=""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xmlns=""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xmlns=""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xmlns=""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xmlns=""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xmlns=""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xmlns=""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xmlns=""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xmlns=""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xmlns=""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xmlns=""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xmlns=""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xmlns=""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xmlns=""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xmlns=""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xmlns=""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xmlns=""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xmlns=""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xmlns=""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xmlns=""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xmlns=""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xmlns=""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xmlns=""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xmlns=""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xmlns=""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xmlns=""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xmlns=""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xmlns=""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xmlns=""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xmlns=""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xmlns=""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xmlns=""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xmlns=""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xmlns=""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xmlns=""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xmlns=""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xmlns=""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xmlns=""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xmlns=""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xmlns=""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xmlns=""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xmlns=""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xmlns=""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xmlns=""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xmlns=""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xmlns=""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xmlns=""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xmlns=""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xmlns=""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xmlns=""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xmlns=""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xmlns=""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xmlns=""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xmlns=""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xmlns=""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xmlns=""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xmlns=""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xmlns=""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xmlns=""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xmlns=""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xmlns=""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xmlns=""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xmlns=""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0</xdr:colOff>
      <xdr:row>0</xdr:row>
      <xdr:rowOff>122904</xdr:rowOff>
    </xdr:from>
    <xdr:to>
      <xdr:col>0</xdr:col>
      <xdr:colOff>1659194</xdr:colOff>
      <xdr:row>1</xdr:row>
      <xdr:rowOff>414800</xdr:rowOff>
    </xdr:to>
    <xdr:pic>
      <xdr:nvPicPr>
        <xdr:cNvPr id="2" name="1 Imagen"/>
        <xdr:cNvPicPr>
          <a:picLocks noChangeAspect="1"/>
        </xdr:cNvPicPr>
      </xdr:nvPicPr>
      <xdr:blipFill>
        <a:blip xmlns:r="http://schemas.openxmlformats.org/officeDocument/2006/relationships" r:embed="rId1"/>
        <a:stretch>
          <a:fillRect/>
        </a:stretch>
      </xdr:blipFill>
      <xdr:spPr>
        <a:xfrm>
          <a:off x="0" y="122904"/>
          <a:ext cx="1659194" cy="8603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63</xdr:row>
      <xdr:rowOff>119415</xdr:rowOff>
    </xdr:to>
    <xdr:pic>
      <xdr:nvPicPr>
        <xdr:cNvPr id="2" name="Imagen 1">
          <a:extLst>
            <a:ext uri="{FF2B5EF4-FFF2-40B4-BE49-F238E27FC236}">
              <a16:creationId xmlns:a16="http://schemas.microsoft.com/office/drawing/2014/main" xmlns=""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238129</xdr:colOff>
      <xdr:row>63</xdr:row>
      <xdr:rowOff>24532</xdr:rowOff>
    </xdr:to>
    <xdr:pic>
      <xdr:nvPicPr>
        <xdr:cNvPr id="3" name="Imagen 2">
          <a:extLst>
            <a:ext uri="{FF2B5EF4-FFF2-40B4-BE49-F238E27FC236}">
              <a16:creationId xmlns:a16="http://schemas.microsoft.com/office/drawing/2014/main" xmlns=""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twoCellAnchor editAs="oneCell">
    <xdr:from>
      <xdr:col>0</xdr:col>
      <xdr:colOff>1</xdr:colOff>
      <xdr:row>0</xdr:row>
      <xdr:rowOff>0</xdr:rowOff>
    </xdr:from>
    <xdr:to>
      <xdr:col>0</xdr:col>
      <xdr:colOff>1483179</xdr:colOff>
      <xdr:row>1</xdr:row>
      <xdr:rowOff>394303</xdr:rowOff>
    </xdr:to>
    <xdr:pic>
      <xdr:nvPicPr>
        <xdr:cNvPr id="4" name="3 Imagen"/>
        <xdr:cNvPicPr>
          <a:picLocks noChangeAspect="1"/>
        </xdr:cNvPicPr>
      </xdr:nvPicPr>
      <xdr:blipFill>
        <a:blip xmlns:r="http://schemas.openxmlformats.org/officeDocument/2006/relationships" r:embed="rId3"/>
        <a:stretch>
          <a:fillRect/>
        </a:stretch>
      </xdr:blipFill>
      <xdr:spPr>
        <a:xfrm>
          <a:off x="1" y="0"/>
          <a:ext cx="1483178" cy="8569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xmlns=""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238125</xdr:colOff>
      <xdr:row>64</xdr:row>
      <xdr:rowOff>24531</xdr:rowOff>
    </xdr:to>
    <xdr:pic>
      <xdr:nvPicPr>
        <xdr:cNvPr id="3" name="Imagen 2">
          <a:extLst>
            <a:ext uri="{FF2B5EF4-FFF2-40B4-BE49-F238E27FC236}">
              <a16:creationId xmlns:a16="http://schemas.microsoft.com/office/drawing/2014/main" xmlns=""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twoCellAnchor editAs="oneCell">
    <xdr:from>
      <xdr:col>0</xdr:col>
      <xdr:colOff>0</xdr:colOff>
      <xdr:row>0</xdr:row>
      <xdr:rowOff>122464</xdr:rowOff>
    </xdr:from>
    <xdr:to>
      <xdr:col>0</xdr:col>
      <xdr:colOff>1673679</xdr:colOff>
      <xdr:row>1</xdr:row>
      <xdr:rowOff>380999</xdr:rowOff>
    </xdr:to>
    <xdr:pic>
      <xdr:nvPicPr>
        <xdr:cNvPr id="5" name="4 Imagen"/>
        <xdr:cNvPicPr>
          <a:picLocks noChangeAspect="1"/>
        </xdr:cNvPicPr>
      </xdr:nvPicPr>
      <xdr:blipFill>
        <a:blip xmlns:r="http://schemas.openxmlformats.org/officeDocument/2006/relationships" r:embed="rId3"/>
        <a:stretch>
          <a:fillRect/>
        </a:stretch>
      </xdr:blipFill>
      <xdr:spPr>
        <a:xfrm>
          <a:off x="0" y="122464"/>
          <a:ext cx="1673679" cy="7211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163285</xdr:rowOff>
    </xdr:from>
    <xdr:to>
      <xdr:col>0</xdr:col>
      <xdr:colOff>1196851</xdr:colOff>
      <xdr:row>1</xdr:row>
      <xdr:rowOff>421821</xdr:rowOff>
    </xdr:to>
    <xdr:pic>
      <xdr:nvPicPr>
        <xdr:cNvPr id="2" name="1 Imagen"/>
        <xdr:cNvPicPr>
          <a:picLocks noChangeAspect="1"/>
        </xdr:cNvPicPr>
      </xdr:nvPicPr>
      <xdr:blipFill>
        <a:blip xmlns:r="http://schemas.openxmlformats.org/officeDocument/2006/relationships" r:embed="rId1"/>
        <a:stretch>
          <a:fillRect/>
        </a:stretch>
      </xdr:blipFill>
      <xdr:spPr>
        <a:xfrm>
          <a:off x="0" y="163285"/>
          <a:ext cx="1196851" cy="7211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168087</xdr:rowOff>
    </xdr:from>
    <xdr:to>
      <xdr:col>0</xdr:col>
      <xdr:colOff>1654399</xdr:colOff>
      <xdr:row>1</xdr:row>
      <xdr:rowOff>313765</xdr:rowOff>
    </xdr:to>
    <xdr:pic>
      <xdr:nvPicPr>
        <xdr:cNvPr id="3" name="2 Imagen"/>
        <xdr:cNvPicPr>
          <a:picLocks noChangeAspect="1"/>
        </xdr:cNvPicPr>
      </xdr:nvPicPr>
      <xdr:blipFill>
        <a:blip xmlns:r="http://schemas.openxmlformats.org/officeDocument/2006/relationships" r:embed="rId1"/>
        <a:stretch>
          <a:fillRect/>
        </a:stretch>
      </xdr:blipFill>
      <xdr:spPr>
        <a:xfrm>
          <a:off x="0" y="168087"/>
          <a:ext cx="1654399" cy="627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 val="13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 val="LISTAS FORMULAS"/>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8"/>
  <sheetViews>
    <sheetView zoomScale="90" zoomScaleNormal="90" workbookViewId="0">
      <selection activeCell="B4" sqref="B4:H5"/>
    </sheetView>
  </sheetViews>
  <sheetFormatPr baseColWidth="10" defaultColWidth="11.42578125" defaultRowHeight="15" x14ac:dyDescent="0.25"/>
  <cols>
    <col min="1" max="1" width="2.85546875" style="290" customWidth="1"/>
    <col min="2" max="3" width="24.7109375" style="290" customWidth="1"/>
    <col min="4" max="4" width="16" style="290" customWidth="1"/>
    <col min="5" max="5" width="24.7109375" style="290" customWidth="1"/>
    <col min="6" max="6" width="27.7109375" style="290" customWidth="1"/>
    <col min="7" max="8" width="24.7109375" style="290" customWidth="1"/>
    <col min="9" max="16384" width="11.42578125" style="290"/>
  </cols>
  <sheetData>
    <row r="1" spans="2:8" ht="46.5" customHeight="1" thickBot="1" x14ac:dyDescent="0.3"/>
    <row r="2" spans="2:8" ht="18" x14ac:dyDescent="0.25">
      <c r="B2" s="344" t="s">
        <v>182</v>
      </c>
      <c r="C2" s="345"/>
      <c r="D2" s="345"/>
      <c r="E2" s="345"/>
      <c r="F2" s="345"/>
      <c r="G2" s="345"/>
      <c r="H2" s="346"/>
    </row>
    <row r="3" spans="2:8" x14ac:dyDescent="0.25">
      <c r="B3" s="291"/>
      <c r="C3" s="292"/>
      <c r="D3" s="292"/>
      <c r="E3" s="292"/>
      <c r="F3" s="292"/>
      <c r="G3" s="292"/>
      <c r="H3" s="293"/>
    </row>
    <row r="4" spans="2:8" ht="63" customHeight="1" x14ac:dyDescent="0.25">
      <c r="B4" s="347" t="s">
        <v>192</v>
      </c>
      <c r="C4" s="348"/>
      <c r="D4" s="348"/>
      <c r="E4" s="348"/>
      <c r="F4" s="348"/>
      <c r="G4" s="348"/>
      <c r="H4" s="349"/>
    </row>
    <row r="5" spans="2:8" ht="63" customHeight="1" x14ac:dyDescent="0.25">
      <c r="B5" s="350"/>
      <c r="C5" s="351"/>
      <c r="D5" s="351"/>
      <c r="E5" s="351"/>
      <c r="F5" s="351"/>
      <c r="G5" s="351"/>
      <c r="H5" s="352"/>
    </row>
    <row r="6" spans="2:8" ht="16.5" x14ac:dyDescent="0.25">
      <c r="B6" s="353" t="s">
        <v>183</v>
      </c>
      <c r="C6" s="354"/>
      <c r="D6" s="354"/>
      <c r="E6" s="354"/>
      <c r="F6" s="354"/>
      <c r="G6" s="354"/>
      <c r="H6" s="355"/>
    </row>
    <row r="7" spans="2:8" ht="95.25" customHeight="1" x14ac:dyDescent="0.25">
      <c r="B7" s="356" t="s">
        <v>193</v>
      </c>
      <c r="C7" s="357"/>
      <c r="D7" s="357"/>
      <c r="E7" s="357"/>
      <c r="F7" s="357"/>
      <c r="G7" s="357"/>
      <c r="H7" s="358"/>
    </row>
    <row r="8" spans="2:8" ht="16.5" x14ac:dyDescent="0.25">
      <c r="B8" s="270"/>
      <c r="C8" s="271"/>
      <c r="D8" s="271"/>
      <c r="E8" s="271"/>
      <c r="F8" s="271"/>
      <c r="G8" s="271"/>
      <c r="H8" s="272"/>
    </row>
    <row r="9" spans="2:8" ht="20.45" customHeight="1" x14ac:dyDescent="0.25">
      <c r="B9" s="363" t="s">
        <v>210</v>
      </c>
      <c r="C9" s="364"/>
      <c r="D9" s="364"/>
      <c r="E9" s="364"/>
      <c r="F9" s="364"/>
      <c r="G9" s="364"/>
      <c r="H9" s="365"/>
    </row>
    <row r="10" spans="2:8" ht="16.5" x14ac:dyDescent="0.25">
      <c r="B10" s="276"/>
      <c r="C10" s="277"/>
      <c r="D10" s="277"/>
      <c r="E10" s="277"/>
      <c r="F10" s="277"/>
      <c r="G10" s="277"/>
      <c r="H10" s="278"/>
    </row>
    <row r="11" spans="2:8" ht="20.45" customHeight="1" x14ac:dyDescent="0.25">
      <c r="B11" s="366" t="s">
        <v>211</v>
      </c>
      <c r="C11" s="367"/>
      <c r="D11" s="367"/>
      <c r="E11" s="367"/>
      <c r="F11" s="367"/>
      <c r="G11" s="367"/>
      <c r="H11" s="368"/>
    </row>
    <row r="12" spans="2:8" s="315" customFormat="1" ht="20.45" customHeight="1" x14ac:dyDescent="0.25">
      <c r="B12" s="312"/>
      <c r="C12" s="313"/>
      <c r="D12" s="313"/>
      <c r="E12" s="313"/>
      <c r="F12" s="313"/>
      <c r="G12" s="313"/>
      <c r="H12" s="314"/>
    </row>
    <row r="13" spans="2:8" ht="20.45" customHeight="1" x14ac:dyDescent="0.25">
      <c r="B13" s="353" t="s">
        <v>208</v>
      </c>
      <c r="C13" s="369"/>
      <c r="D13" s="369"/>
      <c r="E13" s="369"/>
      <c r="F13" s="369"/>
      <c r="G13" s="369"/>
      <c r="H13" s="370"/>
    </row>
    <row r="14" spans="2:8" ht="9" customHeight="1" x14ac:dyDescent="0.25">
      <c r="B14" s="353"/>
      <c r="C14" s="369"/>
      <c r="D14" s="369"/>
      <c r="E14" s="369"/>
      <c r="F14" s="369"/>
      <c r="G14" s="369"/>
      <c r="H14" s="370"/>
    </row>
    <row r="15" spans="2:8" ht="16.5" x14ac:dyDescent="0.25">
      <c r="B15" s="353" t="s">
        <v>207</v>
      </c>
      <c r="C15" s="369"/>
      <c r="D15" s="369"/>
      <c r="E15" s="369"/>
      <c r="F15" s="369"/>
      <c r="G15" s="369"/>
      <c r="H15" s="370"/>
    </row>
    <row r="16" spans="2:8" ht="16.5" x14ac:dyDescent="0.25">
      <c r="B16" s="273"/>
      <c r="C16" s="274"/>
      <c r="D16" s="274"/>
      <c r="E16" s="274"/>
      <c r="F16" s="274"/>
      <c r="G16" s="274"/>
      <c r="H16" s="275"/>
    </row>
    <row r="17" spans="2:8" ht="18.600000000000001" customHeight="1" x14ac:dyDescent="0.25">
      <c r="B17" s="353" t="s">
        <v>209</v>
      </c>
      <c r="C17" s="369"/>
      <c r="D17" s="369"/>
      <c r="E17" s="369"/>
      <c r="F17" s="369"/>
      <c r="G17" s="369"/>
      <c r="H17" s="370"/>
    </row>
    <row r="18" spans="2:8" ht="18.600000000000001" customHeight="1" x14ac:dyDescent="0.25">
      <c r="B18" s="273"/>
      <c r="C18" s="274"/>
      <c r="D18" s="274"/>
      <c r="E18" s="274"/>
      <c r="F18" s="274"/>
      <c r="G18" s="274"/>
      <c r="H18" s="275"/>
    </row>
    <row r="19" spans="2:8" ht="18.600000000000001" customHeight="1" x14ac:dyDescent="0.25">
      <c r="B19" s="353" t="s">
        <v>212</v>
      </c>
      <c r="C19" s="369"/>
      <c r="D19" s="369"/>
      <c r="E19" s="369"/>
      <c r="F19" s="369"/>
      <c r="G19" s="369"/>
      <c r="H19" s="370"/>
    </row>
    <row r="20" spans="2:8" ht="18.600000000000001" customHeight="1" thickBot="1" x14ac:dyDescent="0.3">
      <c r="B20" s="213"/>
      <c r="C20" s="279"/>
      <c r="D20" s="279"/>
      <c r="E20" s="279"/>
      <c r="F20" s="279"/>
      <c r="G20" s="279"/>
      <c r="H20" s="280"/>
    </row>
    <row r="21" spans="2:8" ht="15.75" thickTop="1" x14ac:dyDescent="0.25">
      <c r="B21" s="294"/>
      <c r="C21" s="385" t="s">
        <v>184</v>
      </c>
      <c r="D21" s="360"/>
      <c r="E21" s="361" t="s">
        <v>185</v>
      </c>
      <c r="F21" s="362"/>
      <c r="G21" s="299"/>
      <c r="H21" s="295"/>
    </row>
    <row r="22" spans="2:8" ht="35.25" customHeight="1" x14ac:dyDescent="0.25">
      <c r="B22" s="294"/>
      <c r="C22" s="371" t="s">
        <v>186</v>
      </c>
      <c r="D22" s="372"/>
      <c r="E22" s="373" t="s">
        <v>187</v>
      </c>
      <c r="F22" s="374"/>
      <c r="G22" s="299"/>
      <c r="H22" s="295"/>
    </row>
    <row r="23" spans="2:8" ht="17.25" customHeight="1" x14ac:dyDescent="0.25">
      <c r="B23" s="294"/>
      <c r="C23" s="371" t="s">
        <v>221</v>
      </c>
      <c r="D23" s="372"/>
      <c r="E23" s="373" t="s">
        <v>188</v>
      </c>
      <c r="F23" s="374"/>
      <c r="G23" s="299"/>
      <c r="H23" s="295"/>
    </row>
    <row r="24" spans="2:8" ht="69.75" customHeight="1" x14ac:dyDescent="0.25">
      <c r="B24" s="294"/>
      <c r="C24" s="371" t="s">
        <v>206</v>
      </c>
      <c r="D24" s="372"/>
      <c r="E24" s="373" t="s">
        <v>235</v>
      </c>
      <c r="F24" s="374"/>
      <c r="G24" s="299"/>
      <c r="H24" s="295"/>
    </row>
    <row r="25" spans="2:8" ht="69.75" customHeight="1" x14ac:dyDescent="0.25">
      <c r="B25" s="294"/>
      <c r="C25" s="371" t="s">
        <v>236</v>
      </c>
      <c r="D25" s="372"/>
      <c r="E25" s="373" t="s">
        <v>237</v>
      </c>
      <c r="F25" s="374"/>
      <c r="G25" s="299"/>
      <c r="H25" s="295"/>
    </row>
    <row r="26" spans="2:8" ht="69.75" customHeight="1" x14ac:dyDescent="0.25">
      <c r="B26" s="294"/>
      <c r="C26" s="371" t="s">
        <v>223</v>
      </c>
      <c r="D26" s="372"/>
      <c r="E26" s="373" t="s">
        <v>189</v>
      </c>
      <c r="F26" s="374"/>
      <c r="G26" s="299"/>
      <c r="H26" s="295"/>
    </row>
    <row r="27" spans="2:8" ht="69.75" customHeight="1" x14ac:dyDescent="0.25">
      <c r="B27" s="294"/>
      <c r="C27" s="375" t="s">
        <v>77</v>
      </c>
      <c r="D27" s="376"/>
      <c r="E27" s="377" t="s">
        <v>234</v>
      </c>
      <c r="F27" s="378"/>
      <c r="G27" s="299"/>
      <c r="H27" s="295"/>
    </row>
    <row r="28" spans="2:8" ht="69.75" customHeight="1" x14ac:dyDescent="0.25">
      <c r="B28" s="294"/>
      <c r="C28" s="375" t="s">
        <v>224</v>
      </c>
      <c r="D28" s="376"/>
      <c r="E28" s="377" t="s">
        <v>225</v>
      </c>
      <c r="F28" s="378"/>
      <c r="G28" s="299"/>
      <c r="H28" s="295"/>
    </row>
    <row r="29" spans="2:8" ht="69.75" customHeight="1" x14ac:dyDescent="0.25">
      <c r="B29" s="294"/>
      <c r="C29" s="375" t="s">
        <v>226</v>
      </c>
      <c r="D29" s="376"/>
      <c r="E29" s="377" t="s">
        <v>227</v>
      </c>
      <c r="F29" s="378"/>
      <c r="G29" s="299"/>
      <c r="H29" s="295"/>
    </row>
    <row r="30" spans="2:8" ht="69.75" customHeight="1" x14ac:dyDescent="0.25">
      <c r="B30" s="294"/>
      <c r="C30" s="375" t="s">
        <v>49</v>
      </c>
      <c r="D30" s="376"/>
      <c r="E30" s="377" t="s">
        <v>228</v>
      </c>
      <c r="F30" s="378"/>
      <c r="G30" s="299"/>
      <c r="H30" s="295"/>
    </row>
    <row r="31" spans="2:8" ht="69.75" customHeight="1" x14ac:dyDescent="0.25">
      <c r="B31" s="294"/>
      <c r="C31" s="375" t="s">
        <v>229</v>
      </c>
      <c r="D31" s="376"/>
      <c r="E31" s="377" t="s">
        <v>230</v>
      </c>
      <c r="F31" s="378"/>
      <c r="G31" s="299"/>
      <c r="H31" s="295"/>
    </row>
    <row r="32" spans="2:8" ht="69.75" customHeight="1" x14ac:dyDescent="0.25">
      <c r="B32" s="294"/>
      <c r="C32" s="375" t="s">
        <v>231</v>
      </c>
      <c r="D32" s="376"/>
      <c r="E32" s="377" t="s">
        <v>232</v>
      </c>
      <c r="F32" s="378"/>
      <c r="G32" s="299"/>
      <c r="H32" s="295"/>
    </row>
    <row r="33" spans="2:8" ht="69.75" customHeight="1" x14ac:dyDescent="0.25">
      <c r="B33" s="294"/>
      <c r="C33" s="375" t="s">
        <v>166</v>
      </c>
      <c r="D33" s="376"/>
      <c r="E33" s="377" t="s">
        <v>233</v>
      </c>
      <c r="F33" s="378"/>
      <c r="G33" s="299"/>
      <c r="H33" s="295"/>
    </row>
    <row r="34" spans="2:8" x14ac:dyDescent="0.25">
      <c r="B34" s="294"/>
      <c r="C34" s="284"/>
      <c r="D34" s="284"/>
      <c r="E34" s="285"/>
      <c r="F34" s="285"/>
      <c r="G34" s="299"/>
      <c r="H34" s="295"/>
    </row>
    <row r="35" spans="2:8" ht="16.5" x14ac:dyDescent="0.25">
      <c r="B35" s="353" t="s">
        <v>238</v>
      </c>
      <c r="C35" s="369"/>
      <c r="D35" s="369"/>
      <c r="E35" s="369"/>
      <c r="F35" s="369"/>
      <c r="G35" s="369"/>
      <c r="H35" s="370"/>
    </row>
    <row r="36" spans="2:8" ht="14.45" customHeight="1" thickBot="1" x14ac:dyDescent="0.3">
      <c r="B36" s="300"/>
      <c r="C36" s="289"/>
      <c r="D36" s="289"/>
      <c r="E36" s="289"/>
      <c r="F36" s="289"/>
      <c r="G36" s="289"/>
      <c r="H36" s="301"/>
    </row>
    <row r="37" spans="2:8" ht="14.45" customHeight="1" thickTop="1" x14ac:dyDescent="0.25">
      <c r="B37" s="300"/>
      <c r="C37" s="385" t="s">
        <v>184</v>
      </c>
      <c r="D37" s="360"/>
      <c r="E37" s="361" t="s">
        <v>185</v>
      </c>
      <c r="F37" s="362"/>
      <c r="G37" s="289"/>
      <c r="H37" s="301"/>
    </row>
    <row r="38" spans="2:8" ht="90" customHeight="1" x14ac:dyDescent="0.25">
      <c r="B38" s="300"/>
      <c r="C38" s="375" t="s">
        <v>199</v>
      </c>
      <c r="D38" s="376"/>
      <c r="E38" s="377" t="s">
        <v>239</v>
      </c>
      <c r="F38" s="378"/>
      <c r="G38" s="289"/>
      <c r="H38" s="301"/>
    </row>
    <row r="39" spans="2:8" ht="53.45" customHeight="1" x14ac:dyDescent="0.25">
      <c r="B39" s="300"/>
      <c r="C39" s="375" t="s">
        <v>171</v>
      </c>
      <c r="D39" s="376"/>
      <c r="E39" s="377" t="s">
        <v>264</v>
      </c>
      <c r="F39" s="378"/>
      <c r="G39" s="289"/>
      <c r="H39" s="301"/>
    </row>
    <row r="40" spans="2:8" ht="54" customHeight="1" x14ac:dyDescent="0.25">
      <c r="B40" s="300"/>
      <c r="C40" s="375" t="s">
        <v>63</v>
      </c>
      <c r="D40" s="376"/>
      <c r="E40" s="377" t="s">
        <v>265</v>
      </c>
      <c r="F40" s="378"/>
      <c r="G40" s="289"/>
      <c r="H40" s="301"/>
    </row>
    <row r="41" spans="2:8" ht="32.450000000000003" customHeight="1" x14ac:dyDescent="0.25">
      <c r="B41" s="300"/>
      <c r="C41" s="375" t="s">
        <v>240</v>
      </c>
      <c r="D41" s="376"/>
      <c r="E41" s="377" t="s">
        <v>241</v>
      </c>
      <c r="F41" s="378"/>
      <c r="G41" s="289"/>
      <c r="H41" s="301"/>
    </row>
    <row r="42" spans="2:8" ht="16.5" x14ac:dyDescent="0.25">
      <c r="B42" s="300"/>
      <c r="C42" s="289"/>
      <c r="D42" s="289"/>
      <c r="E42" s="289"/>
      <c r="F42" s="289"/>
      <c r="G42" s="289"/>
      <c r="H42" s="301"/>
    </row>
    <row r="43" spans="2:8" ht="18.600000000000001" customHeight="1" x14ac:dyDescent="0.25">
      <c r="B43" s="393" t="s">
        <v>217</v>
      </c>
      <c r="C43" s="394"/>
      <c r="D43" s="394"/>
      <c r="E43" s="394"/>
      <c r="F43" s="394"/>
      <c r="G43" s="394"/>
      <c r="H43" s="395"/>
    </row>
    <row r="44" spans="2:8" ht="18.600000000000001" customHeight="1" x14ac:dyDescent="0.25">
      <c r="B44" s="286"/>
      <c r="C44" s="287"/>
      <c r="D44" s="287"/>
      <c r="E44" s="287"/>
      <c r="F44" s="287"/>
      <c r="G44" s="287"/>
      <c r="H44" s="288"/>
    </row>
    <row r="45" spans="2:8" ht="18.600000000000001" customHeight="1" x14ac:dyDescent="0.25">
      <c r="B45" s="353" t="s">
        <v>213</v>
      </c>
      <c r="C45" s="369"/>
      <c r="D45" s="369"/>
      <c r="E45" s="369"/>
      <c r="F45" s="369"/>
      <c r="G45" s="369"/>
      <c r="H45" s="370"/>
    </row>
    <row r="46" spans="2:8" ht="18.600000000000001" customHeight="1" thickBot="1" x14ac:dyDescent="0.3">
      <c r="B46" s="213"/>
      <c r="C46" s="279"/>
      <c r="D46" s="279"/>
      <c r="E46" s="279"/>
      <c r="F46" s="279"/>
      <c r="G46" s="279"/>
      <c r="H46" s="280"/>
    </row>
    <row r="47" spans="2:8" ht="18.600000000000001" customHeight="1" thickTop="1" x14ac:dyDescent="0.25">
      <c r="B47" s="213"/>
      <c r="C47" s="385" t="s">
        <v>184</v>
      </c>
      <c r="D47" s="360"/>
      <c r="E47" s="361" t="s">
        <v>185</v>
      </c>
      <c r="F47" s="362"/>
      <c r="G47" s="279"/>
      <c r="H47" s="280"/>
    </row>
    <row r="48" spans="2:8" ht="53.1" customHeight="1" x14ac:dyDescent="0.25">
      <c r="B48" s="213"/>
      <c r="C48" s="396" t="s">
        <v>174</v>
      </c>
      <c r="D48" s="380"/>
      <c r="E48" s="377" t="s">
        <v>190</v>
      </c>
      <c r="F48" s="378"/>
      <c r="G48" s="279"/>
      <c r="H48" s="280"/>
    </row>
    <row r="49" spans="2:8" ht="54" customHeight="1" x14ac:dyDescent="0.25">
      <c r="B49" s="213"/>
      <c r="C49" s="396" t="s">
        <v>89</v>
      </c>
      <c r="D49" s="380"/>
      <c r="E49" s="377" t="s">
        <v>242</v>
      </c>
      <c r="F49" s="378"/>
      <c r="G49" s="279"/>
      <c r="H49" s="280"/>
    </row>
    <row r="50" spans="2:8" ht="51.95" customHeight="1" x14ac:dyDescent="0.25">
      <c r="B50" s="213"/>
      <c r="C50" s="396" t="s">
        <v>90</v>
      </c>
      <c r="D50" s="380"/>
      <c r="E50" s="377" t="s">
        <v>244</v>
      </c>
      <c r="F50" s="378"/>
      <c r="G50" s="279"/>
      <c r="H50" s="280"/>
    </row>
    <row r="51" spans="2:8" ht="53.45" customHeight="1" x14ac:dyDescent="0.25">
      <c r="B51" s="213"/>
      <c r="C51" s="396" t="s">
        <v>113</v>
      </c>
      <c r="D51" s="380"/>
      <c r="E51" s="377" t="s">
        <v>244</v>
      </c>
      <c r="F51" s="378"/>
      <c r="G51" s="279"/>
      <c r="H51" s="280"/>
    </row>
    <row r="52" spans="2:8" ht="48.6" customHeight="1" x14ac:dyDescent="0.25">
      <c r="B52" s="213"/>
      <c r="C52" s="396" t="s">
        <v>91</v>
      </c>
      <c r="D52" s="380"/>
      <c r="E52" s="377" t="s">
        <v>245</v>
      </c>
      <c r="F52" s="378"/>
      <c r="G52" s="279"/>
      <c r="H52" s="280"/>
    </row>
    <row r="53" spans="2:8" ht="49.5" customHeight="1" x14ac:dyDescent="0.25">
      <c r="B53" s="213"/>
      <c r="C53" s="396" t="s">
        <v>92</v>
      </c>
      <c r="D53" s="380"/>
      <c r="E53" s="377" t="s">
        <v>243</v>
      </c>
      <c r="F53" s="378"/>
      <c r="G53" s="279"/>
      <c r="H53" s="280"/>
    </row>
    <row r="54" spans="2:8" ht="50.1" customHeight="1" x14ac:dyDescent="0.25">
      <c r="B54" s="213"/>
      <c r="C54" s="396" t="s">
        <v>108</v>
      </c>
      <c r="D54" s="380"/>
      <c r="E54" s="377" t="s">
        <v>248</v>
      </c>
      <c r="F54" s="378"/>
      <c r="G54" s="279"/>
      <c r="H54" s="280"/>
    </row>
    <row r="55" spans="2:8" ht="29.45" customHeight="1" x14ac:dyDescent="0.25">
      <c r="B55" s="213"/>
      <c r="C55" s="396" t="s">
        <v>112</v>
      </c>
      <c r="D55" s="380"/>
      <c r="E55" s="377" t="s">
        <v>246</v>
      </c>
      <c r="F55" s="378"/>
      <c r="G55" s="279"/>
      <c r="H55" s="280"/>
    </row>
    <row r="56" spans="2:8" ht="39.950000000000003" customHeight="1" x14ac:dyDescent="0.25">
      <c r="B56" s="213"/>
      <c r="C56" s="396" t="s">
        <v>116</v>
      </c>
      <c r="D56" s="380"/>
      <c r="E56" s="377" t="s">
        <v>247</v>
      </c>
      <c r="F56" s="378"/>
      <c r="G56" s="279"/>
      <c r="H56" s="280"/>
    </row>
    <row r="57" spans="2:8" ht="29.45" customHeight="1" x14ac:dyDescent="0.25">
      <c r="B57" s="213"/>
      <c r="C57" s="396" t="s">
        <v>10</v>
      </c>
      <c r="D57" s="380"/>
      <c r="E57" s="377" t="s">
        <v>202</v>
      </c>
      <c r="F57" s="378"/>
      <c r="G57" s="279"/>
      <c r="H57" s="280"/>
    </row>
    <row r="58" spans="2:8" ht="18.600000000000001" customHeight="1" x14ac:dyDescent="0.25">
      <c r="B58" s="213"/>
      <c r="C58" s="279"/>
      <c r="D58" s="279"/>
      <c r="E58" s="279"/>
      <c r="F58" s="279"/>
      <c r="G58" s="279"/>
      <c r="H58" s="280"/>
    </row>
    <row r="59" spans="2:8" ht="18.600000000000001" customHeight="1" x14ac:dyDescent="0.25">
      <c r="B59" s="386" t="s">
        <v>216</v>
      </c>
      <c r="C59" s="387"/>
      <c r="D59" s="387"/>
      <c r="E59" s="387"/>
      <c r="F59" s="387"/>
      <c r="G59" s="387"/>
      <c r="H59" s="388"/>
    </row>
    <row r="60" spans="2:8" ht="18.600000000000001" customHeight="1" x14ac:dyDescent="0.25">
      <c r="B60" s="213"/>
      <c r="C60" s="279"/>
      <c r="D60" s="279"/>
      <c r="E60" s="279"/>
      <c r="F60" s="279"/>
      <c r="G60" s="279"/>
      <c r="H60" s="280"/>
    </row>
    <row r="61" spans="2:8" ht="18.600000000000001" customHeight="1" x14ac:dyDescent="0.25">
      <c r="B61" s="389" t="s">
        <v>214</v>
      </c>
      <c r="C61" s="390"/>
      <c r="D61" s="390"/>
      <c r="E61" s="390"/>
      <c r="F61" s="390"/>
      <c r="G61" s="390"/>
      <c r="H61" s="391"/>
    </row>
    <row r="62" spans="2:8" ht="18.600000000000001" customHeight="1" x14ac:dyDescent="0.25">
      <c r="B62" s="273"/>
      <c r="C62" s="274"/>
      <c r="D62" s="274"/>
      <c r="E62" s="274"/>
      <c r="F62" s="274"/>
      <c r="G62" s="274"/>
      <c r="H62" s="275"/>
    </row>
    <row r="63" spans="2:8" ht="30" customHeight="1" x14ac:dyDescent="0.25">
      <c r="B63" s="353" t="s">
        <v>215</v>
      </c>
      <c r="C63" s="369"/>
      <c r="D63" s="369"/>
      <c r="E63" s="369"/>
      <c r="F63" s="369"/>
      <c r="G63" s="369"/>
      <c r="H63" s="370"/>
    </row>
    <row r="64" spans="2:8" ht="17.25" thickBot="1" x14ac:dyDescent="0.3">
      <c r="B64" s="213"/>
      <c r="C64" s="279"/>
      <c r="D64" s="279"/>
      <c r="E64" s="279"/>
      <c r="F64" s="279"/>
      <c r="G64" s="279"/>
      <c r="H64" s="280"/>
    </row>
    <row r="65" spans="2:8" ht="30" customHeight="1" thickTop="1" x14ac:dyDescent="0.25">
      <c r="B65" s="213"/>
      <c r="C65" s="385" t="s">
        <v>184</v>
      </c>
      <c r="D65" s="360"/>
      <c r="E65" s="361" t="s">
        <v>185</v>
      </c>
      <c r="F65" s="362"/>
      <c r="G65" s="279"/>
      <c r="H65" s="280"/>
    </row>
    <row r="66" spans="2:8" ht="30" customHeight="1" x14ac:dyDescent="0.25">
      <c r="B66" s="213"/>
      <c r="C66" s="396" t="s">
        <v>123</v>
      </c>
      <c r="D66" s="380"/>
      <c r="E66" s="377" t="s">
        <v>249</v>
      </c>
      <c r="F66" s="378"/>
      <c r="G66" s="279"/>
      <c r="H66" s="280"/>
    </row>
    <row r="67" spans="2:8" ht="44.45" customHeight="1" x14ac:dyDescent="0.25">
      <c r="B67" s="213"/>
      <c r="C67" s="396" t="s">
        <v>124</v>
      </c>
      <c r="D67" s="380"/>
      <c r="E67" s="377" t="s">
        <v>250</v>
      </c>
      <c r="F67" s="378"/>
      <c r="G67" s="279"/>
      <c r="H67" s="280"/>
    </row>
    <row r="68" spans="2:8" ht="51" customHeight="1" x14ac:dyDescent="0.25">
      <c r="B68" s="213"/>
      <c r="C68" s="396" t="s">
        <v>177</v>
      </c>
      <c r="D68" s="380"/>
      <c r="E68" s="377" t="s">
        <v>251</v>
      </c>
      <c r="F68" s="378"/>
      <c r="G68" s="279"/>
      <c r="H68" s="280"/>
    </row>
    <row r="69" spans="2:8" ht="76.5" customHeight="1" x14ac:dyDescent="0.25">
      <c r="B69" s="213"/>
      <c r="C69" s="396" t="s">
        <v>252</v>
      </c>
      <c r="D69" s="380"/>
      <c r="E69" s="377" t="s">
        <v>191</v>
      </c>
      <c r="F69" s="378"/>
      <c r="G69" s="279"/>
      <c r="H69" s="280"/>
    </row>
    <row r="70" spans="2:8" ht="30" customHeight="1" x14ac:dyDescent="0.25">
      <c r="B70" s="213"/>
      <c r="C70" s="396" t="s">
        <v>149</v>
      </c>
      <c r="D70" s="380"/>
      <c r="E70" s="377" t="s">
        <v>254</v>
      </c>
      <c r="F70" s="378"/>
      <c r="G70" s="279"/>
      <c r="H70" s="280"/>
    </row>
    <row r="71" spans="2:8" ht="30" customHeight="1" x14ac:dyDescent="0.25">
      <c r="B71" s="213"/>
      <c r="C71" s="396" t="s">
        <v>255</v>
      </c>
      <c r="D71" s="380"/>
      <c r="E71" s="377" t="s">
        <v>256</v>
      </c>
      <c r="F71" s="378"/>
      <c r="G71" s="279"/>
      <c r="H71" s="280"/>
    </row>
    <row r="72" spans="2:8" ht="30" customHeight="1" x14ac:dyDescent="0.25">
      <c r="B72" s="213"/>
      <c r="C72" s="396" t="s">
        <v>257</v>
      </c>
      <c r="D72" s="380"/>
      <c r="E72" s="377" t="s">
        <v>258</v>
      </c>
      <c r="F72" s="378"/>
      <c r="G72" s="279"/>
      <c r="H72" s="280"/>
    </row>
    <row r="73" spans="2:8" ht="53.45" customHeight="1" x14ac:dyDescent="0.25">
      <c r="B73" s="213"/>
      <c r="C73" s="396" t="s">
        <v>131</v>
      </c>
      <c r="D73" s="380"/>
      <c r="E73" s="377" t="s">
        <v>253</v>
      </c>
      <c r="F73" s="378"/>
      <c r="G73" s="279"/>
      <c r="H73" s="280"/>
    </row>
    <row r="74" spans="2:8" ht="30" customHeight="1" x14ac:dyDescent="0.25">
      <c r="B74" s="213"/>
      <c r="C74" s="279"/>
      <c r="D74" s="279"/>
      <c r="E74" s="279"/>
      <c r="F74" s="279"/>
      <c r="G74" s="279"/>
      <c r="H74" s="280"/>
    </row>
    <row r="75" spans="2:8" ht="18.600000000000001" customHeight="1" x14ac:dyDescent="0.25">
      <c r="B75" s="389" t="s">
        <v>218</v>
      </c>
      <c r="C75" s="390"/>
      <c r="D75" s="390"/>
      <c r="E75" s="390"/>
      <c r="F75" s="390"/>
      <c r="G75" s="390"/>
      <c r="H75" s="391"/>
    </row>
    <row r="76" spans="2:8" ht="18.600000000000001" customHeight="1" x14ac:dyDescent="0.25">
      <c r="B76" s="281"/>
      <c r="C76" s="282"/>
      <c r="D76" s="282"/>
      <c r="E76" s="282"/>
      <c r="F76" s="282"/>
      <c r="G76" s="282"/>
      <c r="H76" s="283"/>
    </row>
    <row r="77" spans="2:8" ht="18.600000000000001" customHeight="1" x14ac:dyDescent="0.25">
      <c r="B77" s="389" t="s">
        <v>219</v>
      </c>
      <c r="C77" s="390"/>
      <c r="D77" s="390"/>
      <c r="E77" s="390"/>
      <c r="F77" s="390"/>
      <c r="G77" s="390"/>
      <c r="H77" s="391"/>
    </row>
    <row r="78" spans="2:8" ht="18.600000000000001" customHeight="1" x14ac:dyDescent="0.25">
      <c r="B78" s="281"/>
      <c r="C78" s="282"/>
      <c r="D78" s="282"/>
      <c r="E78" s="282"/>
      <c r="F78" s="282"/>
      <c r="G78" s="282"/>
      <c r="H78" s="283"/>
    </row>
    <row r="79" spans="2:8" ht="18.600000000000001" customHeight="1" x14ac:dyDescent="0.25">
      <c r="B79" s="389" t="s">
        <v>220</v>
      </c>
      <c r="C79" s="390"/>
      <c r="D79" s="390"/>
      <c r="E79" s="390"/>
      <c r="F79" s="390"/>
      <c r="G79" s="390"/>
      <c r="H79" s="391"/>
    </row>
    <row r="80" spans="2:8" ht="16.5" x14ac:dyDescent="0.25">
      <c r="B80" s="213"/>
      <c r="C80" s="302"/>
      <c r="D80" s="302"/>
      <c r="E80" s="302"/>
      <c r="F80" s="302"/>
      <c r="G80" s="302"/>
      <c r="H80" s="214"/>
    </row>
    <row r="81" spans="2:8" ht="16.5" x14ac:dyDescent="0.25">
      <c r="B81" s="213"/>
      <c r="C81" s="302"/>
      <c r="D81" s="302"/>
      <c r="E81" s="302"/>
      <c r="F81" s="302"/>
      <c r="G81" s="302"/>
      <c r="H81" s="214"/>
    </row>
    <row r="82" spans="2:8" ht="16.5" x14ac:dyDescent="0.25">
      <c r="B82" s="213" t="s">
        <v>261</v>
      </c>
      <c r="C82" s="302"/>
      <c r="D82" s="302"/>
      <c r="E82" s="302"/>
      <c r="F82" s="302"/>
      <c r="G82" s="302"/>
      <c r="H82" s="214"/>
    </row>
    <row r="83" spans="2:8" ht="16.5" x14ac:dyDescent="0.25">
      <c r="B83" s="213"/>
      <c r="C83" s="302"/>
      <c r="D83" s="302"/>
      <c r="E83" s="302"/>
      <c r="F83" s="302"/>
      <c r="G83" s="302"/>
      <c r="H83" s="214"/>
    </row>
    <row r="84" spans="2:8" ht="15.75" thickBot="1" x14ac:dyDescent="0.3">
      <c r="B84" s="294"/>
      <c r="C84" s="299"/>
      <c r="D84" s="303"/>
      <c r="E84" s="304"/>
      <c r="F84" s="304"/>
      <c r="G84" s="305"/>
      <c r="H84" s="295"/>
    </row>
    <row r="85" spans="2:8" ht="15.75" thickTop="1" x14ac:dyDescent="0.25">
      <c r="B85" s="306" t="s">
        <v>262</v>
      </c>
      <c r="C85" s="359" t="s">
        <v>184</v>
      </c>
      <c r="D85" s="360"/>
      <c r="E85" s="361" t="s">
        <v>185</v>
      </c>
      <c r="F85" s="362"/>
      <c r="G85" s="299"/>
      <c r="H85" s="295"/>
    </row>
    <row r="86" spans="2:8" s="212" customFormat="1" x14ac:dyDescent="0.25">
      <c r="B86" s="310">
        <v>2</v>
      </c>
      <c r="C86" s="392" t="s">
        <v>186</v>
      </c>
      <c r="D86" s="372"/>
      <c r="E86" s="373" t="s">
        <v>187</v>
      </c>
      <c r="F86" s="374"/>
      <c r="G86" s="307"/>
      <c r="H86" s="215"/>
    </row>
    <row r="87" spans="2:8" s="212" customFormat="1" ht="17.25" customHeight="1" x14ac:dyDescent="0.25">
      <c r="B87" s="310">
        <v>2</v>
      </c>
      <c r="C87" s="392" t="s">
        <v>221</v>
      </c>
      <c r="D87" s="372"/>
      <c r="E87" s="373" t="s">
        <v>188</v>
      </c>
      <c r="F87" s="374"/>
      <c r="G87" s="307"/>
      <c r="H87" s="215"/>
    </row>
    <row r="88" spans="2:8" s="212" customFormat="1" ht="25.5" customHeight="1" x14ac:dyDescent="0.25">
      <c r="B88" s="310">
        <v>2</v>
      </c>
      <c r="C88" s="392" t="s">
        <v>206</v>
      </c>
      <c r="D88" s="372"/>
      <c r="E88" s="373" t="s">
        <v>235</v>
      </c>
      <c r="F88" s="374"/>
      <c r="G88" s="307"/>
      <c r="H88" s="215"/>
    </row>
    <row r="89" spans="2:8" s="212" customFormat="1" ht="25.5" customHeight="1" x14ac:dyDescent="0.25">
      <c r="B89" s="310">
        <v>2</v>
      </c>
      <c r="C89" s="392" t="s">
        <v>236</v>
      </c>
      <c r="D89" s="372"/>
      <c r="E89" s="373" t="s">
        <v>237</v>
      </c>
      <c r="F89" s="374"/>
      <c r="G89" s="307"/>
      <c r="H89" s="215"/>
    </row>
    <row r="90" spans="2:8" s="212" customFormat="1" ht="66.95" customHeight="1" x14ac:dyDescent="0.25">
      <c r="B90" s="310">
        <v>2</v>
      </c>
      <c r="C90" s="392" t="s">
        <v>223</v>
      </c>
      <c r="D90" s="372"/>
      <c r="E90" s="373" t="s">
        <v>189</v>
      </c>
      <c r="F90" s="374"/>
      <c r="G90" s="307"/>
      <c r="H90" s="215"/>
    </row>
    <row r="91" spans="2:8" s="212" customFormat="1" ht="67.5" customHeight="1" x14ac:dyDescent="0.25">
      <c r="B91" s="310">
        <v>2</v>
      </c>
      <c r="C91" s="380" t="s">
        <v>77</v>
      </c>
      <c r="D91" s="376"/>
      <c r="E91" s="377" t="s">
        <v>234</v>
      </c>
      <c r="F91" s="378"/>
      <c r="G91" s="307"/>
      <c r="H91" s="215"/>
    </row>
    <row r="92" spans="2:8" s="212" customFormat="1" ht="43.5" customHeight="1" x14ac:dyDescent="0.25">
      <c r="B92" s="310">
        <v>2</v>
      </c>
      <c r="C92" s="380" t="s">
        <v>224</v>
      </c>
      <c r="D92" s="376"/>
      <c r="E92" s="377" t="s">
        <v>225</v>
      </c>
      <c r="F92" s="378"/>
      <c r="G92" s="307"/>
      <c r="H92" s="215"/>
    </row>
    <row r="93" spans="2:8" s="212" customFormat="1" ht="35.1" customHeight="1" x14ac:dyDescent="0.25">
      <c r="B93" s="310">
        <v>2</v>
      </c>
      <c r="C93" s="380" t="s">
        <v>226</v>
      </c>
      <c r="D93" s="376"/>
      <c r="E93" s="377" t="s">
        <v>227</v>
      </c>
      <c r="F93" s="378"/>
      <c r="G93" s="307"/>
      <c r="H93" s="215"/>
    </row>
    <row r="94" spans="2:8" s="212" customFormat="1" ht="72.75" customHeight="1" x14ac:dyDescent="0.25">
      <c r="B94" s="310">
        <v>2</v>
      </c>
      <c r="C94" s="380" t="s">
        <v>49</v>
      </c>
      <c r="D94" s="376"/>
      <c r="E94" s="377" t="s">
        <v>259</v>
      </c>
      <c r="F94" s="378"/>
      <c r="G94" s="307"/>
      <c r="H94" s="215"/>
    </row>
    <row r="95" spans="2:8" s="212" customFormat="1" ht="93.95" customHeight="1" x14ac:dyDescent="0.25">
      <c r="B95" s="310">
        <v>2</v>
      </c>
      <c r="C95" s="380" t="s">
        <v>229</v>
      </c>
      <c r="D95" s="376"/>
      <c r="E95" s="377" t="s">
        <v>230</v>
      </c>
      <c r="F95" s="378"/>
      <c r="G95" s="307"/>
      <c r="H95" s="215"/>
    </row>
    <row r="96" spans="2:8" s="212" customFormat="1" ht="93.95" customHeight="1" x14ac:dyDescent="0.25">
      <c r="B96" s="310">
        <v>2</v>
      </c>
      <c r="C96" s="380" t="s">
        <v>231</v>
      </c>
      <c r="D96" s="376"/>
      <c r="E96" s="377" t="s">
        <v>232</v>
      </c>
      <c r="F96" s="378"/>
      <c r="G96" s="307"/>
      <c r="H96" s="215"/>
    </row>
    <row r="97" spans="2:8" s="212" customFormat="1" x14ac:dyDescent="0.25">
      <c r="B97" s="310">
        <v>2</v>
      </c>
      <c r="C97" s="380" t="s">
        <v>166</v>
      </c>
      <c r="D97" s="376"/>
      <c r="E97" s="377" t="s">
        <v>233</v>
      </c>
      <c r="F97" s="378"/>
      <c r="G97" s="307"/>
      <c r="H97" s="215"/>
    </row>
    <row r="98" spans="2:8" s="212" customFormat="1" ht="66.599999999999994" customHeight="1" x14ac:dyDescent="0.25">
      <c r="B98" s="310">
        <v>3</v>
      </c>
      <c r="C98" s="380" t="s">
        <v>199</v>
      </c>
      <c r="D98" s="376"/>
      <c r="E98" s="377" t="s">
        <v>239</v>
      </c>
      <c r="F98" s="378"/>
      <c r="G98" s="307"/>
      <c r="H98" s="215"/>
    </row>
    <row r="99" spans="2:8" s="212" customFormat="1" ht="66.599999999999994" customHeight="1" x14ac:dyDescent="0.25">
      <c r="B99" s="310">
        <v>3</v>
      </c>
      <c r="C99" s="380" t="s">
        <v>171</v>
      </c>
      <c r="D99" s="376"/>
      <c r="E99" s="377" t="s">
        <v>264</v>
      </c>
      <c r="F99" s="378"/>
      <c r="G99" s="307"/>
      <c r="H99" s="215"/>
    </row>
    <row r="100" spans="2:8" s="212" customFormat="1" ht="62.45" customHeight="1" x14ac:dyDescent="0.25">
      <c r="B100" s="310">
        <v>3</v>
      </c>
      <c r="C100" s="380" t="s">
        <v>63</v>
      </c>
      <c r="D100" s="376"/>
      <c r="E100" s="377" t="s">
        <v>265</v>
      </c>
      <c r="F100" s="378"/>
      <c r="G100" s="307"/>
      <c r="H100" s="215"/>
    </row>
    <row r="101" spans="2:8" s="212" customFormat="1" ht="38.450000000000003" customHeight="1" x14ac:dyDescent="0.25">
      <c r="B101" s="310">
        <v>3</v>
      </c>
      <c r="C101" s="380" t="s">
        <v>240</v>
      </c>
      <c r="D101" s="376"/>
      <c r="E101" s="377" t="s">
        <v>241</v>
      </c>
      <c r="F101" s="378"/>
      <c r="G101" s="307"/>
      <c r="H101" s="215"/>
    </row>
    <row r="102" spans="2:8" ht="59.25" customHeight="1" x14ac:dyDescent="0.25">
      <c r="B102" s="311">
        <v>5</v>
      </c>
      <c r="C102" s="379" t="s">
        <v>174</v>
      </c>
      <c r="D102" s="380"/>
      <c r="E102" s="377" t="s">
        <v>260</v>
      </c>
      <c r="F102" s="378"/>
      <c r="G102" s="299"/>
      <c r="H102" s="295"/>
    </row>
    <row r="103" spans="2:8" ht="59.25" customHeight="1" x14ac:dyDescent="0.25">
      <c r="B103" s="311">
        <v>5</v>
      </c>
      <c r="C103" s="379" t="s">
        <v>89</v>
      </c>
      <c r="D103" s="380"/>
      <c r="E103" s="377" t="s">
        <v>242</v>
      </c>
      <c r="F103" s="378"/>
      <c r="G103" s="299"/>
      <c r="H103" s="295"/>
    </row>
    <row r="104" spans="2:8" ht="59.25" customHeight="1" x14ac:dyDescent="0.25">
      <c r="B104" s="311">
        <v>5</v>
      </c>
      <c r="C104" s="379" t="s">
        <v>90</v>
      </c>
      <c r="D104" s="380"/>
      <c r="E104" s="377" t="s">
        <v>244</v>
      </c>
      <c r="F104" s="378"/>
      <c r="G104" s="299"/>
      <c r="H104" s="295"/>
    </row>
    <row r="105" spans="2:8" ht="59.25" customHeight="1" x14ac:dyDescent="0.25">
      <c r="B105" s="311">
        <v>5</v>
      </c>
      <c r="C105" s="379" t="s">
        <v>113</v>
      </c>
      <c r="D105" s="380"/>
      <c r="E105" s="377" t="s">
        <v>244</v>
      </c>
      <c r="F105" s="378"/>
      <c r="G105" s="299"/>
      <c r="H105" s="295"/>
    </row>
    <row r="106" spans="2:8" ht="47.45" customHeight="1" x14ac:dyDescent="0.25">
      <c r="B106" s="311">
        <v>5</v>
      </c>
      <c r="C106" s="379" t="s">
        <v>91</v>
      </c>
      <c r="D106" s="380"/>
      <c r="E106" s="377" t="s">
        <v>245</v>
      </c>
      <c r="F106" s="378"/>
      <c r="G106" s="299"/>
      <c r="H106" s="295"/>
    </row>
    <row r="107" spans="2:8" ht="45.6" customHeight="1" x14ac:dyDescent="0.25">
      <c r="B107" s="311">
        <v>5</v>
      </c>
      <c r="C107" s="379" t="s">
        <v>92</v>
      </c>
      <c r="D107" s="380"/>
      <c r="E107" s="377" t="s">
        <v>243</v>
      </c>
      <c r="F107" s="378"/>
      <c r="G107" s="299"/>
      <c r="H107" s="295"/>
    </row>
    <row r="108" spans="2:8" ht="32.450000000000003" customHeight="1" x14ac:dyDescent="0.25">
      <c r="B108" s="311">
        <v>5</v>
      </c>
      <c r="C108" s="379" t="s">
        <v>108</v>
      </c>
      <c r="D108" s="380"/>
      <c r="E108" s="377" t="s">
        <v>248</v>
      </c>
      <c r="F108" s="378"/>
      <c r="G108" s="299"/>
      <c r="H108" s="295"/>
    </row>
    <row r="109" spans="2:8" ht="33.6" customHeight="1" x14ac:dyDescent="0.25">
      <c r="B109" s="311">
        <v>5</v>
      </c>
      <c r="C109" s="379" t="s">
        <v>112</v>
      </c>
      <c r="D109" s="380"/>
      <c r="E109" s="377" t="s">
        <v>246</v>
      </c>
      <c r="F109" s="378"/>
      <c r="G109" s="299"/>
      <c r="H109" s="295"/>
    </row>
    <row r="110" spans="2:8" ht="33.6" customHeight="1" x14ac:dyDescent="0.25">
      <c r="B110" s="311">
        <v>5</v>
      </c>
      <c r="C110" s="379" t="s">
        <v>116</v>
      </c>
      <c r="D110" s="380"/>
      <c r="E110" s="377" t="s">
        <v>247</v>
      </c>
      <c r="F110" s="378"/>
      <c r="G110" s="299"/>
      <c r="H110" s="295"/>
    </row>
    <row r="111" spans="2:8" x14ac:dyDescent="0.25">
      <c r="B111" s="311">
        <v>5</v>
      </c>
      <c r="C111" s="379" t="s">
        <v>10</v>
      </c>
      <c r="D111" s="380"/>
      <c r="E111" s="377" t="s">
        <v>202</v>
      </c>
      <c r="F111" s="378"/>
      <c r="G111" s="299"/>
      <c r="H111" s="295"/>
    </row>
    <row r="112" spans="2:8" ht="24.95" customHeight="1" x14ac:dyDescent="0.25">
      <c r="B112" s="311">
        <v>8</v>
      </c>
      <c r="C112" s="379" t="s">
        <v>123</v>
      </c>
      <c r="D112" s="380"/>
      <c r="E112" s="377" t="s">
        <v>249</v>
      </c>
      <c r="F112" s="378"/>
      <c r="G112" s="299"/>
      <c r="H112" s="295"/>
    </row>
    <row r="113" spans="2:8" ht="46.5" customHeight="1" x14ac:dyDescent="0.25">
      <c r="B113" s="311">
        <v>8</v>
      </c>
      <c r="C113" s="379" t="s">
        <v>124</v>
      </c>
      <c r="D113" s="380"/>
      <c r="E113" s="377" t="s">
        <v>250</v>
      </c>
      <c r="F113" s="378"/>
      <c r="G113" s="299"/>
      <c r="H113" s="295"/>
    </row>
    <row r="114" spans="2:8" ht="46.5" customHeight="1" x14ac:dyDescent="0.25">
      <c r="B114" s="311">
        <v>8</v>
      </c>
      <c r="C114" s="379" t="s">
        <v>177</v>
      </c>
      <c r="D114" s="380"/>
      <c r="E114" s="377" t="s">
        <v>251</v>
      </c>
      <c r="F114" s="378"/>
      <c r="G114" s="299"/>
      <c r="H114" s="295"/>
    </row>
    <row r="115" spans="2:8" s="212" customFormat="1" ht="82.5" customHeight="1" x14ac:dyDescent="0.25">
      <c r="B115" s="310">
        <v>8</v>
      </c>
      <c r="C115" s="379" t="s">
        <v>252</v>
      </c>
      <c r="D115" s="380"/>
      <c r="E115" s="377" t="s">
        <v>191</v>
      </c>
      <c r="F115" s="378"/>
      <c r="G115" s="307"/>
      <c r="H115" s="215"/>
    </row>
    <row r="116" spans="2:8" s="212" customFormat="1" ht="33.950000000000003" customHeight="1" x14ac:dyDescent="0.25">
      <c r="B116" s="310">
        <v>8</v>
      </c>
      <c r="C116" s="379" t="s">
        <v>149</v>
      </c>
      <c r="D116" s="380"/>
      <c r="E116" s="377" t="s">
        <v>254</v>
      </c>
      <c r="F116" s="378"/>
      <c r="G116" s="307"/>
      <c r="H116" s="215"/>
    </row>
    <row r="117" spans="2:8" s="212" customFormat="1" ht="33.950000000000003" customHeight="1" x14ac:dyDescent="0.25">
      <c r="B117" s="310">
        <v>8</v>
      </c>
      <c r="C117" s="379" t="s">
        <v>255</v>
      </c>
      <c r="D117" s="380"/>
      <c r="E117" s="377" t="s">
        <v>256</v>
      </c>
      <c r="F117" s="378"/>
      <c r="G117" s="307"/>
      <c r="H117" s="215"/>
    </row>
    <row r="118" spans="2:8" s="212" customFormat="1" ht="33.950000000000003" customHeight="1" x14ac:dyDescent="0.25">
      <c r="B118" s="310">
        <v>8</v>
      </c>
      <c r="C118" s="379" t="s">
        <v>257</v>
      </c>
      <c r="D118" s="380"/>
      <c r="E118" s="377" t="s">
        <v>258</v>
      </c>
      <c r="F118" s="378"/>
      <c r="G118" s="307"/>
      <c r="H118" s="215"/>
    </row>
    <row r="119" spans="2:8" s="212" customFormat="1" ht="46.5" customHeight="1" x14ac:dyDescent="0.25">
      <c r="B119" s="310">
        <v>8</v>
      </c>
      <c r="C119" s="379" t="s">
        <v>131</v>
      </c>
      <c r="D119" s="380"/>
      <c r="E119" s="377" t="s">
        <v>253</v>
      </c>
      <c r="F119" s="378"/>
      <c r="G119" s="307"/>
      <c r="H119" s="215"/>
    </row>
    <row r="120" spans="2:8" ht="6.75" customHeight="1" thickBot="1" x14ac:dyDescent="0.3">
      <c r="B120" s="294"/>
      <c r="C120" s="381"/>
      <c r="D120" s="382"/>
      <c r="E120" s="383"/>
      <c r="F120" s="384"/>
      <c r="G120" s="299"/>
      <c r="H120" s="295"/>
    </row>
    <row r="121" spans="2:8" ht="15.75" thickTop="1" x14ac:dyDescent="0.25">
      <c r="B121" s="294"/>
      <c r="C121" s="308"/>
      <c r="D121" s="308"/>
      <c r="E121" s="309"/>
      <c r="F121" s="309"/>
      <c r="G121" s="299"/>
      <c r="H121" s="295"/>
    </row>
    <row r="122" spans="2:8" ht="15.75" thickBot="1" x14ac:dyDescent="0.3">
      <c r="B122" s="296"/>
      <c r="C122" s="297"/>
      <c r="D122" s="297"/>
      <c r="E122" s="297"/>
      <c r="F122" s="297"/>
      <c r="G122" s="297"/>
      <c r="H122" s="298"/>
    </row>
    <row r="126" spans="2:8" x14ac:dyDescent="0.25">
      <c r="B126" s="335" t="s">
        <v>274</v>
      </c>
    </row>
    <row r="127" spans="2:8" ht="48" customHeight="1" x14ac:dyDescent="0.25">
      <c r="B127" s="397" t="s">
        <v>275</v>
      </c>
      <c r="C127" s="397"/>
    </row>
    <row r="128" spans="2:8" x14ac:dyDescent="0.25">
      <c r="B128" s="398">
        <v>44342</v>
      </c>
      <c r="C128" s="398"/>
    </row>
  </sheetData>
  <sheetProtection sheet="1" scenarios="1" formatCells="0" formatColumns="0" formatRows="0"/>
  <autoFilter ref="B85:H119">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85" zoomScaleNormal="85" workbookViewId="0">
      <selection activeCell="A10" sqref="A10:K10"/>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89"/>
      <c r="B1" s="455" t="str">
        <f>+'2 CONTEXTO E IDENTIFICACIÓN'!B1</f>
        <v xml:space="preserve">FORMATO MAPA DE RIESGOS FISCAL PERSONERÍA DE PERERIA </v>
      </c>
      <c r="C1" s="49" t="str">
        <f>+'2 CONTEXTO E IDENTIFICACIÓN'!C1</f>
        <v>CÓDIGO:</v>
      </c>
      <c r="D1" s="49">
        <f>+'2 CONTEXTO E IDENTIFICACIÓN'!D1</f>
        <v>0</v>
      </c>
      <c r="F1" s="240" t="str">
        <f>+'2 CONTEXTO E IDENTIFICACIÓN'!$F$4</f>
        <v>Elaboración o Actualización:</v>
      </c>
      <c r="G1" s="260" t="str">
        <f>+IF('2 CONTEXTO E IDENTIFICACIÓN'!$G$4="","",'2 CONTEXTO E IDENTIFICACIÓN'!$G$4)</f>
        <v/>
      </c>
      <c r="H1" s="19"/>
      <c r="I1" s="19"/>
    </row>
    <row r="2" spans="1:11" s="9" customFormat="1" ht="37.5" customHeight="1" x14ac:dyDescent="0.2">
      <c r="A2" s="489"/>
      <c r="B2" s="456"/>
      <c r="C2" s="49" t="str">
        <f>+'2 CONTEXTO E IDENTIFICACIÓN'!C2</f>
        <v>VERSIÓN:</v>
      </c>
      <c r="D2" s="49">
        <f>+'2 CONTEXTO E IDENTIFICACIÓN'!D2</f>
        <v>1</v>
      </c>
      <c r="F2" s="243" t="str">
        <f>+'2 CONTEXTO E IDENTIFICACIÓN'!$D$5</f>
        <v>Vigencia del:</v>
      </c>
      <c r="G2" s="241">
        <f>+IF('2 CONTEXTO E IDENTIFICACIÓN'!$E$5="","",'2 CONTEXTO E IDENTIFICACIÓN'!$E$5)</f>
        <v>45783</v>
      </c>
      <c r="H2" s="242" t="s">
        <v>110</v>
      </c>
      <c r="I2" s="239">
        <f>+IF('2 CONTEXTO E IDENTIFICACIÓN'!$G$5="","",'2 CONTEXTO E IDENTIFICACIÓN'!$G$5)</f>
        <v>46021</v>
      </c>
    </row>
    <row r="3" spans="1:11" s="9" customFormat="1" ht="8.25" customHeight="1" x14ac:dyDescent="0.2">
      <c r="A3" s="21"/>
      <c r="B3" s="21"/>
      <c r="C3" s="21"/>
      <c r="D3" s="51"/>
      <c r="F3" s="55"/>
    </row>
    <row r="4" spans="1:11" s="10" customFormat="1" ht="14.45" customHeight="1" x14ac:dyDescent="0.25">
      <c r="A4" s="26" t="s">
        <v>158</v>
      </c>
      <c r="B4" s="413" t="str">
        <f>+IF('2 CONTEXTO E IDENTIFICACIÓN'!$B$4="","",'2 CONTEXTO E IDENTIFICACIÓN'!$B$4)</f>
        <v/>
      </c>
      <c r="C4" s="413"/>
      <c r="D4" s="413"/>
      <c r="E4" s="143"/>
      <c r="F4" s="144"/>
    </row>
    <row r="5" spans="1:11" ht="15.75" thickBot="1" x14ac:dyDescent="0.3">
      <c r="A5" s="26" t="s">
        <v>156</v>
      </c>
      <c r="B5" s="413" t="str">
        <f>+IF('2 CONTEXTO E IDENTIFICACIÓN'!$D$4="","",'2 CONTEXTO E IDENTIFICACIÓN'!$D$4)</f>
        <v/>
      </c>
      <c r="C5" s="414"/>
      <c r="D5" s="414"/>
    </row>
    <row r="6" spans="1:11" ht="15.75" thickBot="1" x14ac:dyDescent="0.3">
      <c r="A6" s="486" t="s">
        <v>45</v>
      </c>
      <c r="B6" s="487"/>
      <c r="C6" s="487"/>
      <c r="D6" s="487"/>
      <c r="E6" s="487"/>
      <c r="F6" s="487"/>
      <c r="G6" s="487"/>
      <c r="H6" s="487"/>
      <c r="I6" s="487"/>
      <c r="J6" s="487"/>
      <c r="K6" s="488"/>
    </row>
    <row r="7" spans="1:11" ht="6" customHeight="1" thickBot="1" x14ac:dyDescent="0.3">
      <c r="A7" s="486"/>
      <c r="B7" s="487"/>
      <c r="C7" s="487"/>
      <c r="D7" s="487"/>
      <c r="E7" s="487"/>
      <c r="F7" s="487"/>
      <c r="G7" s="487"/>
      <c r="H7" s="487"/>
      <c r="I7" s="487"/>
      <c r="J7" s="487"/>
      <c r="K7" s="488"/>
    </row>
    <row r="8" spans="1:11" ht="34.5" customHeight="1" x14ac:dyDescent="0.25">
      <c r="A8" s="490" t="s">
        <v>46</v>
      </c>
      <c r="B8" s="491"/>
      <c r="C8" s="491"/>
      <c r="D8" s="491"/>
      <c r="E8" s="491"/>
      <c r="F8" s="491"/>
      <c r="G8" s="491"/>
      <c r="H8" s="491"/>
      <c r="I8" s="491"/>
      <c r="J8" s="491"/>
      <c r="K8" s="492"/>
    </row>
    <row r="9" spans="1:11" ht="18.75" customHeight="1" x14ac:dyDescent="0.25">
      <c r="A9" s="496" t="s">
        <v>23</v>
      </c>
      <c r="B9" s="497"/>
      <c r="C9" s="497"/>
      <c r="D9" s="497"/>
      <c r="E9" s="497"/>
      <c r="F9" s="497"/>
      <c r="G9" s="497"/>
      <c r="H9" s="497"/>
      <c r="I9" s="497"/>
      <c r="J9" s="497"/>
      <c r="K9" s="498"/>
    </row>
    <row r="10" spans="1:11" ht="34.5" customHeight="1" x14ac:dyDescent="0.25">
      <c r="A10" s="493" t="s">
        <v>24</v>
      </c>
      <c r="B10" s="494"/>
      <c r="C10" s="494"/>
      <c r="D10" s="494"/>
      <c r="E10" s="494"/>
      <c r="F10" s="494"/>
      <c r="G10" s="494"/>
      <c r="H10" s="494"/>
      <c r="I10" s="494"/>
      <c r="J10" s="494"/>
      <c r="K10" s="495"/>
    </row>
    <row r="11" spans="1:11" ht="50.25" customHeight="1" thickBot="1" x14ac:dyDescent="0.3">
      <c r="A11" s="483" t="s">
        <v>118</v>
      </c>
      <c r="B11" s="484"/>
      <c r="C11" s="484"/>
      <c r="D11" s="484"/>
      <c r="E11" s="484"/>
      <c r="F11" s="484"/>
      <c r="G11" s="484"/>
      <c r="H11" s="484"/>
      <c r="I11" s="484"/>
      <c r="J11" s="484"/>
      <c r="K11" s="485"/>
    </row>
    <row r="12" spans="1:11" x14ac:dyDescent="0.25">
      <c r="A12" s="145"/>
      <c r="B12" s="145"/>
      <c r="C12" s="145"/>
      <c r="D12" s="145"/>
      <c r="E12" s="145"/>
      <c r="F12" s="145"/>
      <c r="G12" s="145"/>
      <c r="H12" s="145"/>
      <c r="I12" s="145"/>
      <c r="J12" s="145"/>
      <c r="K12" s="145"/>
    </row>
    <row r="13" spans="1:11" s="147" customFormat="1" ht="38.25" x14ac:dyDescent="0.25">
      <c r="A13" s="146"/>
      <c r="B13" s="480" t="s">
        <v>30</v>
      </c>
      <c r="C13" s="481"/>
      <c r="D13" s="482" t="s">
        <v>31</v>
      </c>
      <c r="E13" s="482"/>
      <c r="G13" s="94" t="s">
        <v>87</v>
      </c>
    </row>
    <row r="14" spans="1:11" x14ac:dyDescent="0.25">
      <c r="A14" s="148" t="s">
        <v>25</v>
      </c>
      <c r="B14" s="149">
        <f>+COUNTIF('8 MAPA RIESGOS'!$G$9:$G$28,G14)</f>
        <v>0</v>
      </c>
      <c r="C14" s="150">
        <f>+B14/$B$18</f>
        <v>0</v>
      </c>
      <c r="D14" s="149">
        <f>+COUNTIF('8 MAPA RIESGOS'!$L$9:$L$28,G14)</f>
        <v>0</v>
      </c>
      <c r="E14" s="150">
        <f>+D14/$D$18</f>
        <v>0</v>
      </c>
      <c r="G14" s="124" t="s">
        <v>83</v>
      </c>
    </row>
    <row r="15" spans="1:11" x14ac:dyDescent="0.25">
      <c r="A15" s="148" t="s">
        <v>26</v>
      </c>
      <c r="B15" s="149">
        <f>+COUNTIF('8 MAPA RIESGOS'!$G$9:$G$28,G15)</f>
        <v>0</v>
      </c>
      <c r="C15" s="150">
        <f t="shared" ref="C15:C18" si="0">+B15/$B$18</f>
        <v>0</v>
      </c>
      <c r="D15" s="149">
        <f>+COUNTIF('8 MAPA RIESGOS'!$L$9:$L$28,G15)</f>
        <v>0</v>
      </c>
      <c r="E15" s="150">
        <f t="shared" ref="E15:E18" si="1">+D15/$D$18</f>
        <v>0</v>
      </c>
      <c r="G15" s="107" t="s">
        <v>84</v>
      </c>
    </row>
    <row r="16" spans="1:11" x14ac:dyDescent="0.25">
      <c r="A16" s="148" t="s">
        <v>27</v>
      </c>
      <c r="B16" s="149">
        <f>+COUNTIF('8 MAPA RIESGOS'!$G$9:$G$28,G16)</f>
        <v>5</v>
      </c>
      <c r="C16" s="150">
        <f t="shared" si="0"/>
        <v>0.7142857142857143</v>
      </c>
      <c r="D16" s="149">
        <f>+COUNTIF('8 MAPA RIESGOS'!$L$9:$L$28,G16)</f>
        <v>5</v>
      </c>
      <c r="E16" s="150">
        <f t="shared" si="1"/>
        <v>0.7142857142857143</v>
      </c>
      <c r="G16" s="111" t="s">
        <v>5</v>
      </c>
    </row>
    <row r="17" spans="1:7" x14ac:dyDescent="0.25">
      <c r="A17" s="148" t="s">
        <v>28</v>
      </c>
      <c r="B17" s="149">
        <f>+COUNTIF('8 MAPA RIESGOS'!$G$9:$G$28,G17)</f>
        <v>2</v>
      </c>
      <c r="C17" s="150">
        <f t="shared" si="0"/>
        <v>0.2857142857142857</v>
      </c>
      <c r="D17" s="149">
        <f>+COUNTIF('8 MAPA RIESGOS'!$L$9:$L$28,G17)</f>
        <v>2</v>
      </c>
      <c r="E17" s="150">
        <f t="shared" si="1"/>
        <v>0.2857142857142857</v>
      </c>
      <c r="G17" s="115" t="s">
        <v>85</v>
      </c>
    </row>
    <row r="18" spans="1:7" x14ac:dyDescent="0.25">
      <c r="A18" s="148" t="s">
        <v>29</v>
      </c>
      <c r="B18" s="149">
        <f>+SUM(B14:B17)</f>
        <v>7</v>
      </c>
      <c r="C18" s="150">
        <f t="shared" si="0"/>
        <v>1</v>
      </c>
      <c r="D18" s="149">
        <f>+SUM(D14:D17)</f>
        <v>7</v>
      </c>
      <c r="E18" s="150">
        <f t="shared" si="1"/>
        <v>1</v>
      </c>
    </row>
    <row r="20" spans="1:7" s="151" customFormat="1" x14ac:dyDescent="0.25">
      <c r="B20" s="152" t="s">
        <v>30</v>
      </c>
      <c r="D20" s="152" t="s">
        <v>31</v>
      </c>
    </row>
    <row r="21" spans="1:7" s="151" customFormat="1" ht="41.45" customHeight="1" x14ac:dyDescent="0.25">
      <c r="B21" s="153" t="str">
        <f>+IF((B14/B18)&gt;=0.2,G14,+IF(((B14/B18)+(B15/B18))&gt;=0.3,G15,+IF(((B14/B18)+(B15/B18)+(B16/B18))&gt;=0.4,G16,+IF((B14/B18)+(B15/B18)+(B16/B18)+(B17/B18)&gt;=0.5,G17,""))))</f>
        <v>Moderado</v>
      </c>
      <c r="D21" s="153"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23"/>
  <sheetViews>
    <sheetView view="pageBreakPreview" zoomScale="110" zoomScaleNormal="100" zoomScaleSheetLayoutView="110" workbookViewId="0">
      <selection activeCell="A4" sqref="A4"/>
    </sheetView>
  </sheetViews>
  <sheetFormatPr baseColWidth="10" defaultRowHeight="15" x14ac:dyDescent="0.25"/>
  <cols>
    <col min="1" max="1" width="25" style="324"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9"/>
      <c r="B1" s="412" t="str">
        <f>+'2 CONTEXTO E IDENTIFICACIÓN'!B1</f>
        <v xml:space="preserve">FORMATO MAPA DE RIESGOS FISCAL PERSONERÍA DE PERERIA </v>
      </c>
      <c r="C1" s="49" t="str">
        <f>+'2 CONTEXTO E IDENTIFICACIÓN'!C1</f>
        <v>CÓDIGO:</v>
      </c>
      <c r="D1" s="166">
        <f>+'2 CONTEXTO E IDENTIFICACIÓN'!D1</f>
        <v>0</v>
      </c>
    </row>
    <row r="2" spans="1:4" ht="36.75" customHeight="1" x14ac:dyDescent="0.25">
      <c r="A2" s="499"/>
      <c r="B2" s="412"/>
      <c r="C2" s="49" t="str">
        <f>+'2 CONTEXTO E IDENTIFICACIÓN'!C2</f>
        <v>VERSIÓN:</v>
      </c>
      <c r="D2" s="166">
        <f>+'2 CONTEXTO E IDENTIFICACIÓN'!D2</f>
        <v>1</v>
      </c>
    </row>
    <row r="3" spans="1:4" s="234" customFormat="1" x14ac:dyDescent="0.25">
      <c r="A3" s="320" t="s">
        <v>11</v>
      </c>
      <c r="B3" s="501" t="s">
        <v>47</v>
      </c>
      <c r="C3" s="501"/>
      <c r="D3" s="501"/>
    </row>
    <row r="4" spans="1:4" ht="69.75" customHeight="1" x14ac:dyDescent="0.25">
      <c r="A4" s="321"/>
      <c r="B4" s="502"/>
      <c r="C4" s="502"/>
      <c r="D4" s="502"/>
    </row>
    <row r="5" spans="1:4" s="235" customFormat="1" ht="91.5" customHeight="1" x14ac:dyDescent="0.25">
      <c r="A5" s="321"/>
      <c r="B5" s="502"/>
      <c r="C5" s="502"/>
      <c r="D5" s="502"/>
    </row>
    <row r="6" spans="1:4" x14ac:dyDescent="0.25">
      <c r="A6" s="322"/>
      <c r="B6" s="500"/>
      <c r="C6" s="500"/>
      <c r="D6" s="500"/>
    </row>
    <row r="7" spans="1:4" x14ac:dyDescent="0.25">
      <c r="A7" s="322"/>
      <c r="B7" s="500"/>
      <c r="C7" s="500"/>
      <c r="D7" s="500"/>
    </row>
    <row r="8" spans="1:4" x14ac:dyDescent="0.25">
      <c r="A8" s="322"/>
      <c r="B8" s="503"/>
      <c r="C8" s="503"/>
      <c r="D8" s="503"/>
    </row>
    <row r="9" spans="1:4" x14ac:dyDescent="0.25">
      <c r="A9" s="322"/>
      <c r="B9" s="500"/>
      <c r="C9" s="500"/>
      <c r="D9" s="500"/>
    </row>
    <row r="10" spans="1:4" x14ac:dyDescent="0.25">
      <c r="A10" s="323"/>
      <c r="B10" s="236"/>
      <c r="C10" s="236"/>
      <c r="D10" s="236"/>
    </row>
    <row r="11" spans="1:4" x14ac:dyDescent="0.25">
      <c r="A11" s="323"/>
      <c r="B11" s="236"/>
      <c r="C11" s="236"/>
      <c r="D11" s="236"/>
    </row>
    <row r="12" spans="1:4" x14ac:dyDescent="0.25">
      <c r="A12" s="323"/>
      <c r="B12" s="236"/>
      <c r="C12" s="236"/>
      <c r="D12" s="236"/>
    </row>
    <row r="13" spans="1:4" x14ac:dyDescent="0.25">
      <c r="A13" s="323"/>
      <c r="B13" s="236"/>
      <c r="C13" s="236"/>
      <c r="D13" s="236"/>
    </row>
    <row r="14" spans="1:4" x14ac:dyDescent="0.25">
      <c r="A14" s="323"/>
      <c r="B14" s="236"/>
      <c r="C14" s="236"/>
      <c r="D14" s="236"/>
    </row>
    <row r="15" spans="1:4" x14ac:dyDescent="0.25">
      <c r="A15" s="323"/>
      <c r="B15" s="236"/>
      <c r="C15" s="236"/>
      <c r="D15" s="236"/>
    </row>
    <row r="16" spans="1:4" x14ac:dyDescent="0.25">
      <c r="A16" s="323"/>
      <c r="B16" s="236"/>
      <c r="C16" s="236"/>
      <c r="D16" s="236"/>
    </row>
    <row r="17" spans="1:4" x14ac:dyDescent="0.25">
      <c r="A17" s="323"/>
      <c r="B17" s="236"/>
      <c r="C17" s="236"/>
      <c r="D17" s="236"/>
    </row>
    <row r="18" spans="1:4" x14ac:dyDescent="0.25">
      <c r="A18" s="323"/>
      <c r="B18" s="236"/>
      <c r="C18" s="236"/>
      <c r="D18" s="236"/>
    </row>
    <row r="19" spans="1:4" x14ac:dyDescent="0.25">
      <c r="A19" s="323"/>
      <c r="B19" s="236"/>
      <c r="C19" s="236"/>
      <c r="D19" s="236"/>
    </row>
    <row r="20" spans="1:4" x14ac:dyDescent="0.25">
      <c r="A20" s="323"/>
      <c r="B20" s="236"/>
      <c r="C20" s="236"/>
      <c r="D20" s="236"/>
    </row>
    <row r="21" spans="1:4" x14ac:dyDescent="0.25">
      <c r="A21" s="323"/>
      <c r="B21" s="236"/>
      <c r="C21" s="236"/>
      <c r="D21" s="236"/>
    </row>
    <row r="22" spans="1:4" x14ac:dyDescent="0.25">
      <c r="A22" s="323"/>
      <c r="B22" s="236"/>
      <c r="C22" s="236"/>
      <c r="D22" s="236"/>
    </row>
    <row r="23" spans="1:4" x14ac:dyDescent="0.25">
      <c r="A23" s="323"/>
      <c r="B23" s="236"/>
      <c r="C23" s="236"/>
      <c r="D23" s="236"/>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showGridLines="0" zoomScale="90" zoomScaleNormal="90" workbookViewId="0">
      <selection activeCell="B9" sqref="B9"/>
    </sheetView>
  </sheetViews>
  <sheetFormatPr baseColWidth="10" defaultColWidth="11.42578125" defaultRowHeight="14.25" x14ac:dyDescent="0.25"/>
  <cols>
    <col min="1" max="1" width="26.140625" style="10" customWidth="1"/>
    <col min="2" max="2" width="42.28515625" style="10" customWidth="1"/>
    <col min="3" max="3" width="37.5703125" style="10" customWidth="1"/>
    <col min="4" max="4" width="28.42578125" style="10" customWidth="1"/>
    <col min="5" max="5" width="35" style="10" customWidth="1"/>
    <col min="6" max="6" width="24.5703125" style="10" customWidth="1"/>
    <col min="7" max="7" width="30.85546875" style="10" customWidth="1"/>
    <col min="8" max="8" width="30" style="10" hidden="1"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402"/>
      <c r="B1" s="401" t="s">
        <v>315</v>
      </c>
      <c r="C1" s="256" t="s">
        <v>132</v>
      </c>
      <c r="D1" s="256"/>
      <c r="G1" s="181"/>
      <c r="H1" s="181"/>
      <c r="I1" s="181"/>
    </row>
    <row r="2" spans="1:9" s="9" customFormat="1" ht="37.5" customHeight="1" x14ac:dyDescent="0.2">
      <c r="A2" s="402"/>
      <c r="B2" s="401"/>
      <c r="C2" s="256" t="s">
        <v>133</v>
      </c>
      <c r="D2" s="17">
        <v>1</v>
      </c>
      <c r="G2" s="181"/>
      <c r="H2" s="181"/>
      <c r="I2" s="181"/>
    </row>
    <row r="3" spans="1:9" s="9" customFormat="1" ht="3.95" customHeight="1" x14ac:dyDescent="0.2">
      <c r="A3" s="253"/>
      <c r="B3" s="253"/>
      <c r="C3" s="254"/>
      <c r="D3" s="255"/>
      <c r="G3" s="181"/>
      <c r="H3" s="181"/>
      <c r="I3" s="181"/>
    </row>
    <row r="4" spans="1:9" ht="27" customHeight="1" x14ac:dyDescent="0.25">
      <c r="A4" s="18" t="s">
        <v>156</v>
      </c>
      <c r="B4" s="252"/>
      <c r="C4" s="18" t="s">
        <v>292</v>
      </c>
      <c r="D4" s="400"/>
      <c r="E4" s="400"/>
      <c r="F4" s="167" t="s">
        <v>206</v>
      </c>
      <c r="G4" s="164"/>
    </row>
    <row r="5" spans="1:9" ht="59.1" customHeight="1" x14ac:dyDescent="0.25">
      <c r="A5" s="18" t="s">
        <v>157</v>
      </c>
      <c r="B5" s="403" t="s">
        <v>293</v>
      </c>
      <c r="C5" s="403"/>
      <c r="D5" s="165" t="s">
        <v>205</v>
      </c>
      <c r="E5" s="164">
        <v>45783</v>
      </c>
      <c r="F5" s="160" t="s">
        <v>110</v>
      </c>
      <c r="G5" s="164">
        <v>46021</v>
      </c>
    </row>
    <row r="6" spans="1:9" ht="15" x14ac:dyDescent="0.25">
      <c r="A6" s="247"/>
      <c r="B6" s="249"/>
      <c r="C6" s="249"/>
      <c r="D6" s="250"/>
      <c r="E6" s="251"/>
      <c r="F6" s="248"/>
      <c r="G6" s="251"/>
    </row>
    <row r="7" spans="1:9" ht="21" customHeight="1" x14ac:dyDescent="0.25">
      <c r="A7" s="399" t="s">
        <v>222</v>
      </c>
      <c r="B7" s="399" t="s">
        <v>77</v>
      </c>
      <c r="C7" s="399" t="s">
        <v>138</v>
      </c>
      <c r="D7" s="399" t="s">
        <v>137</v>
      </c>
      <c r="E7" s="399" t="s">
        <v>49</v>
      </c>
      <c r="F7" s="399" t="s">
        <v>50</v>
      </c>
      <c r="G7" s="399"/>
    </row>
    <row r="8" spans="1:9" ht="42" customHeight="1" x14ac:dyDescent="0.25">
      <c r="A8" s="399"/>
      <c r="B8" s="399"/>
      <c r="C8" s="399"/>
      <c r="D8" s="399"/>
      <c r="E8" s="399"/>
      <c r="F8" s="160" t="s">
        <v>8</v>
      </c>
      <c r="G8" s="160" t="s">
        <v>167</v>
      </c>
      <c r="H8" s="160" t="s">
        <v>168</v>
      </c>
      <c r="I8" s="160" t="s">
        <v>166</v>
      </c>
    </row>
    <row r="9" spans="1:9" s="11" customFormat="1" ht="58.5" customHeight="1" x14ac:dyDescent="0.25">
      <c r="A9" s="2" t="s">
        <v>12</v>
      </c>
      <c r="B9" s="2" t="s">
        <v>139</v>
      </c>
      <c r="C9" s="2" t="s">
        <v>302</v>
      </c>
      <c r="D9" s="343" t="s">
        <v>303</v>
      </c>
      <c r="E9" s="337" t="str">
        <f>+CONCATENATE(B9," ",C9," ",D9)</f>
        <v>Posibilidad de pérdida Económica por pago de viáticos, honorarios o gastos de desplazamiento sin justificación o por encima de los valores establecidos normativamente debido al desconocimiento de normas, falta de rigurosidad en los documentos que soportan el gasto</v>
      </c>
      <c r="F9" s="3" t="s">
        <v>159</v>
      </c>
      <c r="G9" s="3"/>
      <c r="H9" s="182" t="str">
        <f>+IF(F9='11 FORMULAS'!$B$4,'11 FORMULAS'!$C$4,IF(F9='11 FORMULAS'!$B$6,'11 FORMULAS'!$C$6,IF(F9='11 FORMULAS'!$B$8,'11 FORMULAS'!$C$8,IF(F9='11 FORMULAS'!$B$10,'11 FORMULAS'!$C$10,""))))</f>
        <v>Procesos</v>
      </c>
      <c r="I9" s="182" t="str">
        <f>+G9&amp;H9</f>
        <v>Procesos</v>
      </c>
    </row>
    <row r="10" spans="1:9" s="11" customFormat="1" ht="60" customHeight="1" x14ac:dyDescent="0.25">
      <c r="A10" s="2" t="s">
        <v>13</v>
      </c>
      <c r="B10" s="2" t="s">
        <v>141</v>
      </c>
      <c r="C10" s="2" t="s">
        <v>304</v>
      </c>
      <c r="D10" s="2" t="s">
        <v>305</v>
      </c>
      <c r="E10" s="166" t="str">
        <f t="shared" ref="E10:E50" si="0">+CONCATENATE(B10," ",C10," ",D10)</f>
        <v>Posibilidad de pérdida Económica y Reputacional por pérdida, extravío, hurto, robo o declaratoria de bienes faltantes pertenecientes a la Entidad debido a falta de controles de los inventarios fisicos de propiedad de la entidad</v>
      </c>
      <c r="F10" s="3" t="s">
        <v>161</v>
      </c>
      <c r="G10" s="3"/>
      <c r="H10" s="182" t="str">
        <f>+IF(F10='11 FORMULAS'!$B$4,'11 FORMULAS'!$C$4,IF(F10='11 FORMULAS'!$B$6,'11 FORMULAS'!$C$6,IF(F10='11 FORMULAS'!$B$8,'11 FORMULAS'!$C$8,IF(F10='11 FORMULAS'!$B$10,'11 FORMULAS'!$C$10,""))))</f>
        <v>Talento_Humano</v>
      </c>
      <c r="I10" s="182" t="str">
        <f t="shared" ref="I10:I28" si="1">+G10&amp;H10</f>
        <v>Talento_Humano</v>
      </c>
    </row>
    <row r="11" spans="1:9" ht="50.25" customHeight="1" x14ac:dyDescent="0.25">
      <c r="A11" s="2" t="s">
        <v>14</v>
      </c>
      <c r="B11" s="2" t="s">
        <v>139</v>
      </c>
      <c r="C11" s="2" t="s">
        <v>306</v>
      </c>
      <c r="D11" s="2" t="s">
        <v>307</v>
      </c>
      <c r="E11" s="166" t="str">
        <f t="shared" si="0"/>
        <v>Posibilidad de pérdida Económica por daño en bienes muebles de propiedad de la entidad debido a la falta de un plan de mantenimiento de los bienes que permita su conservación</v>
      </c>
      <c r="F11" s="3" t="s">
        <v>165</v>
      </c>
      <c r="G11" s="3"/>
      <c r="H11" s="182" t="str">
        <f>+IF(F11='11 FORMULAS'!$B$4,'11 FORMULAS'!$C$4,IF(F11='11 FORMULAS'!$B$6,'11 FORMULAS'!$C$6,IF(F11='11 FORMULAS'!$B$8,'11 FORMULAS'!$C$8,IF(F11='11 FORMULAS'!$B$10,'11 FORMULAS'!$C$10,""))))</f>
        <v/>
      </c>
      <c r="I11" s="182" t="str">
        <f t="shared" si="1"/>
        <v/>
      </c>
    </row>
    <row r="12" spans="1:9" ht="74.25" customHeight="1" x14ac:dyDescent="0.25">
      <c r="A12" s="2" t="s">
        <v>15</v>
      </c>
      <c r="B12" s="2" t="s">
        <v>139</v>
      </c>
      <c r="C12" s="2" t="s">
        <v>308</v>
      </c>
      <c r="D12" s="2" t="s">
        <v>309</v>
      </c>
      <c r="E12" s="166" t="str">
        <f>+CONCATENATE(B12," ",C12," ",D12)</f>
        <v>Posibilidad de pérdida Económica por la contratación de bienes y servicios no relacionados con las funciones de la Entidad y que no generan utilidad debido a la falta de un plan anual de adquisiciones que permita identificar anualmente las necesidades contractuales de la entidad</v>
      </c>
      <c r="F12" s="3" t="s">
        <v>161</v>
      </c>
      <c r="G12" s="3"/>
      <c r="H12" s="182" t="str">
        <f>+IF(F12='11 FORMULAS'!$B$4,'11 FORMULAS'!$C$4,IF(F12='11 FORMULAS'!$B$6,'11 FORMULAS'!$C$6,IF(F12='11 FORMULAS'!$B$8,'11 FORMULAS'!$C$8,IF(F12='11 FORMULAS'!$B$10,'11 FORMULAS'!$C$10,""))))</f>
        <v>Talento_Humano</v>
      </c>
      <c r="I12" s="182" t="str">
        <f t="shared" si="1"/>
        <v>Talento_Humano</v>
      </c>
    </row>
    <row r="13" spans="1:9" ht="114" x14ac:dyDescent="0.25">
      <c r="A13" s="2" t="s">
        <v>16</v>
      </c>
      <c r="B13" s="2" t="s">
        <v>139</v>
      </c>
      <c r="C13" s="2" t="s">
        <v>311</v>
      </c>
      <c r="D13" s="2" t="s">
        <v>310</v>
      </c>
      <c r="E13" s="166" t="str">
        <f>+CONCATENATE(B13," ",C13," ",D13)</f>
        <v>Posibilidad de pérdida Económica por no incluir en el contrato de seguros -amparo de bienes de la entidad- todos los bienes muebles e inmuebles de la entidad  debido a la falta de inventarios fisicos de la propiedad, planta y equipo de propiedad de la entidad</v>
      </c>
      <c r="F13" s="3" t="s">
        <v>165</v>
      </c>
      <c r="G13" s="3"/>
      <c r="H13" s="182" t="str">
        <f>+IF(F13='11 FORMULAS'!$B$4,'11 FORMULAS'!$C$4,IF(F13='11 FORMULAS'!$B$6,'11 FORMULAS'!$C$6,IF(F13='11 FORMULAS'!$B$8,'11 FORMULAS'!$C$8,IF(F13='11 FORMULAS'!$B$10,'11 FORMULAS'!$C$10,""))))</f>
        <v/>
      </c>
      <c r="I13" s="182" t="str">
        <f t="shared" si="1"/>
        <v/>
      </c>
    </row>
    <row r="14" spans="1:9" ht="60.75" customHeight="1" x14ac:dyDescent="0.25">
      <c r="A14" s="2" t="s">
        <v>17</v>
      </c>
      <c r="B14" s="2" t="s">
        <v>139</v>
      </c>
      <c r="C14" s="2" t="s">
        <v>312</v>
      </c>
      <c r="D14" s="2" t="s">
        <v>313</v>
      </c>
      <c r="E14" s="166" t="str">
        <f>+CONCATENATE(B14," ",C14," ",D14)</f>
        <v>Posibilidad de pérdida Económica por la ejecución de alcances inferiores a los estipulados en los contratado y efectuar el pago por el valor total del contrato debido a una indebida supervisión de la ejecución del contrato.</v>
      </c>
      <c r="F14" s="3" t="s">
        <v>161</v>
      </c>
      <c r="G14" s="3"/>
      <c r="H14" s="182" t="str">
        <f>+IF(F14='11 FORMULAS'!$B$4,'11 FORMULAS'!$C$4,IF(F14='11 FORMULAS'!$B$6,'11 FORMULAS'!$C$6,IF(F14='11 FORMULAS'!$B$8,'11 FORMULAS'!$C$8,IF(F14='11 FORMULAS'!$B$10,'11 FORMULAS'!$C$10,""))))</f>
        <v>Talento_Humano</v>
      </c>
      <c r="I14" s="182" t="str">
        <f t="shared" si="1"/>
        <v>Talento_Humano</v>
      </c>
    </row>
    <row r="15" spans="1:9" ht="48.75" customHeight="1" x14ac:dyDescent="0.25">
      <c r="A15" s="2" t="s">
        <v>18</v>
      </c>
      <c r="B15" s="2" t="s">
        <v>139</v>
      </c>
      <c r="C15" s="2" t="s">
        <v>301</v>
      </c>
      <c r="D15" s="2" t="s">
        <v>314</v>
      </c>
      <c r="E15" s="166" t="str">
        <f>+CONCATENATE(B15," ",C15," ",D15)</f>
        <v>Posibilidad de pérdida Económica Inadecuada deducción de impuestos, tasas o contribuciones al contratista  debido a fallas tecnologicas en el programa que liquida los impuestos</v>
      </c>
      <c r="F15" s="3" t="s">
        <v>159</v>
      </c>
      <c r="G15" s="3"/>
      <c r="H15" s="182" t="str">
        <f>+IF(F15='11 FORMULAS'!$B$4,'11 FORMULAS'!$C$4,IF(F15='11 FORMULAS'!$B$6,'11 FORMULAS'!$C$6,IF(F15='11 FORMULAS'!$B$8,'11 FORMULAS'!$C$8,IF(F15='11 FORMULAS'!$B$10,'11 FORMULAS'!$C$10,""))))</f>
        <v>Procesos</v>
      </c>
      <c r="I15" s="182" t="str">
        <f t="shared" si="1"/>
        <v>Procesos</v>
      </c>
    </row>
    <row r="16" spans="1:9" ht="35.1" customHeight="1" x14ac:dyDescent="0.25">
      <c r="A16" s="2" t="s">
        <v>19</v>
      </c>
      <c r="B16" s="2"/>
      <c r="C16" s="2"/>
      <c r="D16" s="2"/>
      <c r="E16" s="166" t="str">
        <f>+CONCATENATE(B16," ",C16," ",D16)</f>
        <v xml:space="preserve">  </v>
      </c>
      <c r="F16" s="3"/>
      <c r="G16" s="3"/>
      <c r="H16" s="182" t="str">
        <f>+IF(F16='11 FORMULAS'!$B$4,'11 FORMULAS'!$C$4,IF(F16='11 FORMULAS'!$B$6,'11 FORMULAS'!$C$6,IF(F16='11 FORMULAS'!$B$8,'11 FORMULAS'!$C$8,IF(F16='11 FORMULAS'!$B$10,'11 FORMULAS'!$C$10,""))))</f>
        <v/>
      </c>
      <c r="I16" s="182" t="str">
        <f t="shared" si="1"/>
        <v/>
      </c>
    </row>
    <row r="17" spans="1:9" s="12" customFormat="1" ht="35.1" customHeight="1" x14ac:dyDescent="0.25">
      <c r="A17" s="2" t="s">
        <v>20</v>
      </c>
      <c r="B17" s="2"/>
      <c r="C17" s="2"/>
      <c r="D17" s="2"/>
      <c r="E17" s="166" t="str">
        <f t="shared" si="0"/>
        <v xml:space="preserve">  </v>
      </c>
      <c r="F17" s="3"/>
      <c r="G17" s="3"/>
      <c r="H17" s="182" t="str">
        <f>+IF(F17='11 FORMULAS'!$B$4,'11 FORMULAS'!$C$4,IF(F17='11 FORMULAS'!$B$6,'11 FORMULAS'!$C$6,IF(F17='11 FORMULAS'!$B$8,'11 FORMULAS'!$C$8,IF(F17='11 FORMULAS'!$B$10,'11 FORMULAS'!$C$10,""))))</f>
        <v/>
      </c>
      <c r="I17" s="182" t="str">
        <f t="shared" si="1"/>
        <v/>
      </c>
    </row>
    <row r="18" spans="1:9" s="12" customFormat="1" ht="35.1" customHeight="1" x14ac:dyDescent="0.25">
      <c r="A18" s="2" t="s">
        <v>32</v>
      </c>
      <c r="B18" s="2"/>
      <c r="C18" s="2"/>
      <c r="D18" s="2"/>
      <c r="E18" s="166" t="str">
        <f t="shared" si="0"/>
        <v xml:space="preserve">  </v>
      </c>
      <c r="F18" s="3"/>
      <c r="G18" s="3"/>
      <c r="H18" s="182" t="str">
        <f>+IF(F18='11 FORMULAS'!$B$4,'11 FORMULAS'!$C$4,IF(F18='11 FORMULAS'!$B$6,'11 FORMULAS'!$C$6,IF(F18='11 FORMULAS'!$B$8,'11 FORMULAS'!$C$8,IF(F18='11 FORMULAS'!$B$10,'11 FORMULAS'!$C$10,""))))</f>
        <v/>
      </c>
      <c r="I18" s="182" t="str">
        <f t="shared" si="1"/>
        <v/>
      </c>
    </row>
    <row r="19" spans="1:9" s="12" customFormat="1" ht="35.1" customHeight="1" x14ac:dyDescent="0.25">
      <c r="A19" s="2" t="s">
        <v>33</v>
      </c>
      <c r="B19" s="2"/>
      <c r="C19" s="2"/>
      <c r="D19" s="2"/>
      <c r="E19" s="166" t="str">
        <f t="shared" si="0"/>
        <v xml:space="preserve">  </v>
      </c>
      <c r="F19" s="3"/>
      <c r="G19" s="3"/>
      <c r="H19" s="182" t="str">
        <f>+IF(F19='11 FORMULAS'!$B$4,'11 FORMULAS'!$C$4,IF(F19='11 FORMULAS'!$B$6,'11 FORMULAS'!$C$6,IF(F19='11 FORMULAS'!$B$8,'11 FORMULAS'!$C$8,IF(F19='11 FORMULAS'!$B$10,'11 FORMULAS'!$C$10,""))))</f>
        <v/>
      </c>
      <c r="I19" s="182" t="str">
        <f t="shared" si="1"/>
        <v/>
      </c>
    </row>
    <row r="20" spans="1:9" s="12" customFormat="1" ht="35.1" customHeight="1" x14ac:dyDescent="0.25">
      <c r="A20" s="2" t="s">
        <v>34</v>
      </c>
      <c r="B20" s="2"/>
      <c r="C20" s="2"/>
      <c r="D20" s="2"/>
      <c r="E20" s="166" t="str">
        <f t="shared" si="0"/>
        <v xml:space="preserve">  </v>
      </c>
      <c r="F20" s="3"/>
      <c r="G20" s="3"/>
      <c r="H20" s="182" t="str">
        <f>+IF(F20='11 FORMULAS'!$B$4,'11 FORMULAS'!$C$4,IF(F20='11 FORMULAS'!$B$6,'11 FORMULAS'!$C$6,IF(F20='11 FORMULAS'!$B$8,'11 FORMULAS'!$C$8,IF(F20='11 FORMULAS'!$B$10,'11 FORMULAS'!$C$10,""))))</f>
        <v/>
      </c>
      <c r="I20" s="182" t="str">
        <f t="shared" si="1"/>
        <v/>
      </c>
    </row>
    <row r="21" spans="1:9" s="12" customFormat="1" ht="35.1" customHeight="1" x14ac:dyDescent="0.25">
      <c r="A21" s="2" t="s">
        <v>35</v>
      </c>
      <c r="B21" s="2"/>
      <c r="C21" s="2"/>
      <c r="D21" s="2"/>
      <c r="E21" s="166" t="str">
        <f t="shared" si="0"/>
        <v xml:space="preserve">  </v>
      </c>
      <c r="F21" s="3"/>
      <c r="G21" s="3"/>
      <c r="H21" s="182" t="str">
        <f>+IF(F21='11 FORMULAS'!$B$4,'11 FORMULAS'!$C$4,IF(F21='11 FORMULAS'!$B$6,'11 FORMULAS'!$C$6,IF(F21='11 FORMULAS'!$B$8,'11 FORMULAS'!$C$8,IF(F21='11 FORMULAS'!$B$10,'11 FORMULAS'!$C$10,""))))</f>
        <v/>
      </c>
      <c r="I21" s="182" t="str">
        <f t="shared" si="1"/>
        <v/>
      </c>
    </row>
    <row r="22" spans="1:9" s="12" customFormat="1" ht="35.1" customHeight="1" x14ac:dyDescent="0.25">
      <c r="A22" s="2" t="s">
        <v>36</v>
      </c>
      <c r="B22" s="2"/>
      <c r="C22" s="2"/>
      <c r="D22" s="2"/>
      <c r="E22" s="166" t="str">
        <f t="shared" si="0"/>
        <v xml:space="preserve">  </v>
      </c>
      <c r="F22" s="3"/>
      <c r="G22" s="3"/>
      <c r="H22" s="182" t="str">
        <f>+IF(F22='11 FORMULAS'!$B$4,'11 FORMULAS'!$C$4,IF(F22='11 FORMULAS'!$B$6,'11 FORMULAS'!$C$6,IF(F22='11 FORMULAS'!$B$8,'11 FORMULAS'!$C$8,IF(F22='11 FORMULAS'!$B$10,'11 FORMULAS'!$C$10,""))))</f>
        <v/>
      </c>
      <c r="I22" s="182" t="str">
        <f t="shared" si="1"/>
        <v/>
      </c>
    </row>
    <row r="23" spans="1:9" s="12" customFormat="1" ht="35.1" customHeight="1" x14ac:dyDescent="0.25">
      <c r="A23" s="2" t="s">
        <v>37</v>
      </c>
      <c r="B23" s="2"/>
      <c r="C23" s="2"/>
      <c r="D23" s="2"/>
      <c r="E23" s="166" t="str">
        <f t="shared" si="0"/>
        <v xml:space="preserve">  </v>
      </c>
      <c r="F23" s="3"/>
      <c r="G23" s="3"/>
      <c r="H23" s="182" t="str">
        <f>+IF(F23='11 FORMULAS'!$B$4,'11 FORMULAS'!$C$4,IF(F23='11 FORMULAS'!$B$6,'11 FORMULAS'!$C$6,IF(F23='11 FORMULAS'!$B$8,'11 FORMULAS'!$C$8,IF(F23='11 FORMULAS'!$B$10,'11 FORMULAS'!$C$10,""))))</f>
        <v/>
      </c>
      <c r="I23" s="182" t="str">
        <f t="shared" si="1"/>
        <v/>
      </c>
    </row>
    <row r="24" spans="1:9" s="12" customFormat="1" ht="35.1" customHeight="1" x14ac:dyDescent="0.25">
      <c r="A24" s="2" t="s">
        <v>38</v>
      </c>
      <c r="B24" s="2"/>
      <c r="C24" s="2"/>
      <c r="D24" s="2"/>
      <c r="E24" s="166" t="str">
        <f t="shared" si="0"/>
        <v xml:space="preserve">  </v>
      </c>
      <c r="F24" s="3"/>
      <c r="G24" s="3"/>
      <c r="H24" s="182" t="str">
        <f>+IF(F24='11 FORMULAS'!$B$4,'11 FORMULAS'!$C$4,IF(F24='11 FORMULAS'!$B$6,'11 FORMULAS'!$C$6,IF(F24='11 FORMULAS'!$B$8,'11 FORMULAS'!$C$8,IF(F24='11 FORMULAS'!$B$10,'11 FORMULAS'!$C$10,""))))</f>
        <v/>
      </c>
      <c r="I24" s="182" t="str">
        <f t="shared" si="1"/>
        <v/>
      </c>
    </row>
    <row r="25" spans="1:9" s="12" customFormat="1" ht="35.1" customHeight="1" x14ac:dyDescent="0.25">
      <c r="A25" s="2" t="s">
        <v>39</v>
      </c>
      <c r="B25" s="2"/>
      <c r="C25" s="2"/>
      <c r="D25" s="2"/>
      <c r="E25" s="166" t="str">
        <f t="shared" si="0"/>
        <v xml:space="preserve">  </v>
      </c>
      <c r="F25" s="3"/>
      <c r="G25" s="3"/>
      <c r="H25" s="182" t="str">
        <f>+IF(F25='11 FORMULAS'!$B$4,'11 FORMULAS'!$C$4,IF(F25='11 FORMULAS'!$B$6,'11 FORMULAS'!$C$6,IF(F25='11 FORMULAS'!$B$8,'11 FORMULAS'!$C$8,IF(F25='11 FORMULAS'!$B$10,'11 FORMULAS'!$C$10,""))))</f>
        <v/>
      </c>
      <c r="I25" s="182" t="str">
        <f t="shared" si="1"/>
        <v/>
      </c>
    </row>
    <row r="26" spans="1:9" s="12" customFormat="1" ht="35.1" customHeight="1" x14ac:dyDescent="0.25">
      <c r="A26" s="2" t="s">
        <v>40</v>
      </c>
      <c r="B26" s="2"/>
      <c r="C26" s="2"/>
      <c r="D26" s="2"/>
      <c r="E26" s="166" t="str">
        <f t="shared" si="0"/>
        <v xml:space="preserve">  </v>
      </c>
      <c r="F26" s="3"/>
      <c r="G26" s="3"/>
      <c r="H26" s="182" t="str">
        <f>+IF(F26='11 FORMULAS'!$B$4,'11 FORMULAS'!$C$4,IF(F26='11 FORMULAS'!$B$6,'11 FORMULAS'!$C$6,IF(F26='11 FORMULAS'!$B$8,'11 FORMULAS'!$C$8,IF(F26='11 FORMULAS'!$B$10,'11 FORMULAS'!$C$10,""))))</f>
        <v/>
      </c>
      <c r="I26" s="182" t="str">
        <f t="shared" si="1"/>
        <v/>
      </c>
    </row>
    <row r="27" spans="1:9" s="12" customFormat="1" ht="35.1" customHeight="1" x14ac:dyDescent="0.25">
      <c r="A27" s="2" t="s">
        <v>41</v>
      </c>
      <c r="B27" s="2"/>
      <c r="C27" s="2"/>
      <c r="D27" s="2"/>
      <c r="E27" s="166" t="str">
        <f t="shared" si="0"/>
        <v xml:space="preserve">  </v>
      </c>
      <c r="F27" s="3"/>
      <c r="G27" s="3"/>
      <c r="H27" s="182" t="str">
        <f>+IF(F27='11 FORMULAS'!$B$4,'11 FORMULAS'!$C$4,IF(F27='11 FORMULAS'!$B$6,'11 FORMULAS'!$C$6,IF(F27='11 FORMULAS'!$B$8,'11 FORMULAS'!$C$8,IF(F27='11 FORMULAS'!$B$10,'11 FORMULAS'!$C$10,""))))</f>
        <v/>
      </c>
      <c r="I27" s="182" t="str">
        <f t="shared" si="1"/>
        <v/>
      </c>
    </row>
    <row r="28" spans="1:9" s="12" customFormat="1" ht="35.1" customHeight="1" x14ac:dyDescent="0.25">
      <c r="A28" s="2" t="s">
        <v>42</v>
      </c>
      <c r="B28" s="2"/>
      <c r="C28" s="2"/>
      <c r="D28" s="2"/>
      <c r="E28" s="166" t="str">
        <f t="shared" si="0"/>
        <v xml:space="preserve">  </v>
      </c>
      <c r="F28" s="3"/>
      <c r="G28" s="3"/>
      <c r="H28" s="182" t="str">
        <f>+IF(F28='11 FORMULAS'!$B$4,'11 FORMULAS'!$C$4,IF(F28='11 FORMULAS'!$B$6,'11 FORMULAS'!$C$6,IF(F28='11 FORMULAS'!$B$8,'11 FORMULAS'!$C$8,IF(F28='11 FORMULAS'!$B$10,'11 FORMULAS'!$C$10,""))))</f>
        <v/>
      </c>
      <c r="I28" s="182" t="str">
        <f t="shared" si="1"/>
        <v/>
      </c>
    </row>
    <row r="29" spans="1:9" s="12" customFormat="1" ht="18" x14ac:dyDescent="0.25">
      <c r="A29" s="13"/>
      <c r="B29" s="13"/>
      <c r="C29" s="13"/>
      <c r="D29" s="13"/>
      <c r="E29" s="340" t="str">
        <f t="shared" si="0"/>
        <v xml:space="preserve">  </v>
      </c>
      <c r="F29" s="14"/>
      <c r="G29" s="14"/>
    </row>
    <row r="30" spans="1:9" x14ac:dyDescent="0.2">
      <c r="A30" s="9"/>
      <c r="B30" s="9"/>
      <c r="C30" s="9"/>
      <c r="D30" s="9"/>
      <c r="E30" s="341" t="str">
        <f t="shared" si="0"/>
        <v xml:space="preserve">  </v>
      </c>
      <c r="F30" s="9"/>
      <c r="G30" s="181"/>
    </row>
    <row r="31" spans="1:9" x14ac:dyDescent="0.2">
      <c r="A31" s="9"/>
      <c r="B31" s="9"/>
      <c r="C31" s="9"/>
      <c r="D31" s="9"/>
      <c r="E31" s="341" t="str">
        <f t="shared" si="0"/>
        <v xml:space="preserve">  </v>
      </c>
      <c r="F31" s="9"/>
      <c r="G31" s="181"/>
    </row>
    <row r="32" spans="1:9" x14ac:dyDescent="0.25">
      <c r="A32" s="15"/>
      <c r="B32" s="15"/>
      <c r="C32" s="15"/>
      <c r="D32" s="15"/>
      <c r="E32" s="341" t="str">
        <f t="shared" si="0"/>
        <v xml:space="preserve">  </v>
      </c>
      <c r="F32" s="15"/>
      <c r="G32" s="15"/>
    </row>
    <row r="33" spans="1:31" x14ac:dyDescent="0.2">
      <c r="A33" s="9"/>
      <c r="B33" s="9"/>
      <c r="C33" s="9"/>
      <c r="D33" s="9"/>
      <c r="E33" s="341" t="str">
        <f t="shared" si="0"/>
        <v xml:space="preserve">  </v>
      </c>
      <c r="F33" s="9"/>
      <c r="G33" s="181"/>
    </row>
    <row r="34" spans="1:31" x14ac:dyDescent="0.2">
      <c r="A34" s="9"/>
      <c r="B34" s="9"/>
      <c r="C34" s="9"/>
      <c r="D34" s="9"/>
      <c r="E34" s="341" t="str">
        <f t="shared" si="0"/>
        <v xml:space="preserve">  </v>
      </c>
      <c r="F34" s="9"/>
      <c r="G34" s="181"/>
    </row>
    <row r="35" spans="1:31" x14ac:dyDescent="0.2">
      <c r="A35" s="9"/>
      <c r="B35" s="9"/>
      <c r="C35" s="9"/>
      <c r="D35" s="9"/>
      <c r="E35" s="341" t="str">
        <f t="shared" si="0"/>
        <v xml:space="preserve">  </v>
      </c>
      <c r="F35" s="9"/>
      <c r="G35" s="181"/>
    </row>
    <row r="36" spans="1:31" x14ac:dyDescent="0.25">
      <c r="E36" s="341" t="str">
        <f t="shared" si="0"/>
        <v xml:space="preserve">  </v>
      </c>
    </row>
    <row r="37" spans="1:31" x14ac:dyDescent="0.25">
      <c r="E37" s="341" t="str">
        <f t="shared" si="0"/>
        <v xml:space="preserve">  </v>
      </c>
    </row>
    <row r="38" spans="1:31" x14ac:dyDescent="0.25">
      <c r="E38" s="341" t="str">
        <f t="shared" si="0"/>
        <v xml:space="preserve">  </v>
      </c>
    </row>
    <row r="39" spans="1:31" ht="14.25" customHeight="1" x14ac:dyDescent="0.25">
      <c r="E39" s="341" t="str">
        <f t="shared" si="0"/>
        <v xml:space="preserve">  </v>
      </c>
    </row>
    <row r="40" spans="1:31" x14ac:dyDescent="0.25">
      <c r="E40" s="341" t="str">
        <f t="shared" si="0"/>
        <v xml:space="preserve">  </v>
      </c>
    </row>
    <row r="41" spans="1:31" x14ac:dyDescent="0.25">
      <c r="E41" s="341" t="str">
        <f t="shared" si="0"/>
        <v xml:space="preserve">  </v>
      </c>
    </row>
    <row r="42" spans="1:31" x14ac:dyDescent="0.25">
      <c r="E42" s="341" t="str">
        <f t="shared" si="0"/>
        <v xml:space="preserve">  </v>
      </c>
    </row>
    <row r="43" spans="1:31" ht="14.25" customHeight="1" x14ac:dyDescent="0.25">
      <c r="E43" s="341" t="str">
        <f t="shared" si="0"/>
        <v xml:space="preserve">  </v>
      </c>
      <c r="AC43" s="16"/>
    </row>
    <row r="44" spans="1:31" x14ac:dyDescent="0.25">
      <c r="E44" s="341" t="str">
        <f t="shared" si="0"/>
        <v xml:space="preserve">  </v>
      </c>
      <c r="AE44" s="16"/>
    </row>
    <row r="45" spans="1:31" x14ac:dyDescent="0.25">
      <c r="E45" s="341" t="str">
        <f t="shared" si="0"/>
        <v xml:space="preserve">  </v>
      </c>
      <c r="AE45" s="16"/>
    </row>
    <row r="46" spans="1:31" x14ac:dyDescent="0.25">
      <c r="E46" s="341" t="str">
        <f t="shared" si="0"/>
        <v xml:space="preserve">  </v>
      </c>
      <c r="AE46" s="16"/>
    </row>
    <row r="47" spans="1:31" x14ac:dyDescent="0.25">
      <c r="E47" s="341" t="str">
        <f t="shared" si="0"/>
        <v xml:space="preserve">  </v>
      </c>
      <c r="AE47" s="16"/>
    </row>
    <row r="48" spans="1:31" x14ac:dyDescent="0.25">
      <c r="E48" s="341" t="str">
        <f t="shared" si="0"/>
        <v xml:space="preserve">  </v>
      </c>
      <c r="AE48" s="16"/>
    </row>
    <row r="49" spans="5:31" x14ac:dyDescent="0.25">
      <c r="E49" s="340" t="str">
        <f t="shared" si="0"/>
        <v xml:space="preserve">  </v>
      </c>
      <c r="AE49" s="16"/>
    </row>
    <row r="50" spans="5:31" x14ac:dyDescent="0.25">
      <c r="E50" s="341" t="str">
        <f t="shared" si="0"/>
        <v xml:space="preserve">  </v>
      </c>
      <c r="AE50" s="16"/>
    </row>
    <row r="51" spans="5:31" ht="14.25" customHeight="1" x14ac:dyDescent="0.25">
      <c r="AE51" s="16"/>
    </row>
    <row r="52" spans="5:31" x14ac:dyDescent="0.25">
      <c r="AE52" s="16"/>
    </row>
  </sheetData>
  <sheetProtection sheet="1" formatCells="0" formatColumns="0" formatRows="0" sort="0" autoFilter="0" pivotTables="0"/>
  <autoFilter ref="A7:I8">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formula1>Tipo</formula1>
    </dataValidation>
    <dataValidation type="list" allowBlank="1" showInputMessage="1" showErrorMessage="1" sqref="G9:G28">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'11 FORMULAS'!$T$3:$T$9</xm:f>
          </x14:formula1>
          <xm:sqref>B9:B28</xm:sqref>
        </x14:dataValidation>
        <x14:dataValidation type="list" allowBlank="1" showInputMessage="1" showErrorMessage="1">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Y28"/>
  <sheetViews>
    <sheetView showGridLines="0" view="pageBreakPreview" zoomScale="89" zoomScaleNormal="55" zoomScaleSheetLayoutView="89" workbookViewId="0">
      <selection activeCell="G7" sqref="G7:I7"/>
    </sheetView>
  </sheetViews>
  <sheetFormatPr baseColWidth="10" defaultColWidth="14.28515625" defaultRowHeight="14.25" x14ac:dyDescent="0.25"/>
  <cols>
    <col min="1" max="1" width="25.85546875" style="10" customWidth="1"/>
    <col min="2" max="2" width="29.28515625" style="48" customWidth="1"/>
    <col min="3" max="3" width="13.7109375" style="48" customWidth="1"/>
    <col min="4" max="4" width="21.140625" style="10" customWidth="1"/>
    <col min="5" max="5" width="14" style="20" customWidth="1"/>
    <col min="6" max="6" width="14.28515625" style="10" customWidth="1"/>
    <col min="7" max="7" width="13.5703125" style="20" customWidth="1"/>
    <col min="8" max="8" width="11.140625" style="20" customWidth="1"/>
    <col min="9" max="9" width="10.5703125" style="20" customWidth="1"/>
    <col min="10" max="10" width="30.5703125" style="20" customWidth="1"/>
    <col min="11" max="12" width="10.140625" style="20" customWidth="1"/>
    <col min="13" max="13" width="9.7109375" style="229" customWidth="1"/>
    <col min="14" max="14" width="11" style="229" bestFit="1" customWidth="1"/>
    <col min="15" max="15" width="40.85546875" style="10" customWidth="1"/>
    <col min="16" max="16" width="21.7109375" style="10" customWidth="1"/>
    <col min="17" max="17" width="32.85546875" style="10" customWidth="1"/>
    <col min="18" max="18" width="9.5703125" style="48" customWidth="1"/>
    <col min="19" max="19" width="8.85546875" style="48"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11"/>
      <c r="B1" s="412" t="str">
        <f>+'2 CONTEXTO E IDENTIFICACIÓN'!B1</f>
        <v xml:space="preserve">FORMATO MAPA DE RIESGOS FISCAL PERSONERÍA DE PERERIA </v>
      </c>
      <c r="C1" s="49" t="str">
        <f>+'2 CONTEXTO E IDENTIFICACIÓN'!C1</f>
        <v>CÓDIGO:</v>
      </c>
      <c r="D1" s="49">
        <f>+'2 CONTEXTO E IDENTIFICACIÓN'!D1</f>
        <v>0</v>
      </c>
      <c r="E1" s="19"/>
      <c r="G1" s="19"/>
      <c r="H1" s="19"/>
      <c r="I1" s="19"/>
      <c r="J1" s="19"/>
      <c r="K1" s="19"/>
      <c r="L1" s="19"/>
      <c r="M1" s="224"/>
      <c r="N1" s="224"/>
    </row>
    <row r="2" spans="1:25" s="9" customFormat="1" ht="32.25" customHeight="1" x14ac:dyDescent="0.2">
      <c r="A2" s="411"/>
      <c r="B2" s="412"/>
      <c r="C2" s="49" t="str">
        <f>+'2 CONTEXTO E IDENTIFICACIÓN'!C2</f>
        <v>VERSIÓN:</v>
      </c>
      <c r="D2" s="49">
        <f>+'2 CONTEXTO E IDENTIFICACIÓN'!D2</f>
        <v>1</v>
      </c>
      <c r="E2" s="19"/>
      <c r="G2" s="238" t="str">
        <f>+'2 CONTEXTO E IDENTIFICACIÓN'!$F$4</f>
        <v>Elaboración o Actualización:</v>
      </c>
      <c r="H2" s="260" t="str">
        <f>+IF('2 CONTEXTO E IDENTIFICACIÓN'!$G$4="","",'2 CONTEXTO E IDENTIFICACIÓN'!$G$4)</f>
        <v/>
      </c>
      <c r="I2" s="19"/>
      <c r="J2" s="19"/>
      <c r="K2" s="19"/>
      <c r="L2" s="19"/>
      <c r="M2" s="224"/>
      <c r="N2" s="224"/>
      <c r="R2" s="189"/>
      <c r="S2" s="189"/>
    </row>
    <row r="3" spans="1:25" s="9" customFormat="1" ht="15" x14ac:dyDescent="0.2">
      <c r="A3" s="257"/>
      <c r="B3" s="21"/>
      <c r="C3" s="244"/>
      <c r="D3" s="51"/>
      <c r="E3" s="19"/>
      <c r="G3" s="258"/>
      <c r="H3" s="259"/>
      <c r="I3" s="19"/>
      <c r="J3" s="19"/>
      <c r="K3" s="19"/>
      <c r="L3" s="19"/>
      <c r="M3" s="224"/>
      <c r="N3" s="224"/>
      <c r="R3" s="189"/>
      <c r="S3" s="189"/>
    </row>
    <row r="4" spans="1:25" s="9" customFormat="1" ht="32.25" customHeight="1" x14ac:dyDescent="0.2">
      <c r="A4" s="18" t="s">
        <v>156</v>
      </c>
      <c r="B4" s="413" t="str">
        <f>+IF('2 CONTEXTO E IDENTIFICACIÓN'!$B$4="","",'2 CONTEXTO E IDENTIFICACIÓN'!$B$4)</f>
        <v/>
      </c>
      <c r="C4" s="413"/>
      <c r="D4" s="413"/>
      <c r="E4" s="19"/>
      <c r="G4" s="243" t="str">
        <f>+'2 CONTEXTO E IDENTIFICACIÓN'!$D$5</f>
        <v>Vigencia del:</v>
      </c>
      <c r="H4" s="241">
        <f>+IF('2 CONTEXTO E IDENTIFICACIÓN'!$E$5="","",'2 CONTEXTO E IDENTIFICACIÓN'!$E$5)</f>
        <v>45783</v>
      </c>
      <c r="I4" s="242" t="s">
        <v>110</v>
      </c>
      <c r="J4" s="239">
        <f>+IF('2 CONTEXTO E IDENTIFICACIÓN'!$G$5="","",'2 CONTEXTO E IDENTIFICACIÓN'!$G$5)</f>
        <v>46021</v>
      </c>
      <c r="K4" s="19"/>
      <c r="L4" s="19"/>
      <c r="M4" s="224"/>
      <c r="N4" s="224"/>
      <c r="R4" s="189"/>
      <c r="S4" s="189"/>
    </row>
    <row r="5" spans="1:25" s="9" customFormat="1" ht="15.75" thickBot="1" x14ac:dyDescent="0.25">
      <c r="A5" s="18" t="s">
        <v>292</v>
      </c>
      <c r="B5" s="413" t="str">
        <f>+IF('2 CONTEXTO E IDENTIFICACIÓN'!$D$4="","",'2 CONTEXTO E IDENTIFICACIÓN'!$D$4)</f>
        <v/>
      </c>
      <c r="C5" s="414"/>
      <c r="D5" s="414"/>
      <c r="E5" s="22"/>
      <c r="F5" s="22"/>
      <c r="R5" s="189"/>
      <c r="S5" s="189"/>
    </row>
    <row r="6" spans="1:25" s="9" customFormat="1" ht="15.75" thickBot="1" x14ac:dyDescent="0.25">
      <c r="A6" s="261"/>
      <c r="B6" s="262"/>
      <c r="C6" s="246"/>
      <c r="D6" s="246"/>
      <c r="E6" s="22"/>
      <c r="F6" s="22"/>
      <c r="G6" s="415" t="s">
        <v>75</v>
      </c>
      <c r="H6" s="416"/>
      <c r="I6" s="416"/>
      <c r="J6" s="416"/>
      <c r="K6" s="416"/>
      <c r="L6" s="416"/>
      <c r="M6" s="416"/>
      <c r="N6" s="417"/>
      <c r="R6" s="189"/>
      <c r="S6" s="189"/>
    </row>
    <row r="7" spans="1:25" s="25" customFormat="1" ht="14.1" customHeight="1" thickBot="1" x14ac:dyDescent="0.3">
      <c r="A7" s="23"/>
      <c r="B7" s="24"/>
      <c r="C7" s="415" t="s">
        <v>81</v>
      </c>
      <c r="D7" s="416"/>
      <c r="E7" s="416"/>
      <c r="F7" s="417"/>
      <c r="G7" s="418" t="s">
        <v>171</v>
      </c>
      <c r="H7" s="419"/>
      <c r="I7" s="420"/>
      <c r="J7" s="418" t="s">
        <v>63</v>
      </c>
      <c r="K7" s="419"/>
      <c r="L7" s="420"/>
      <c r="M7" s="418" t="s">
        <v>198</v>
      </c>
      <c r="N7" s="420"/>
      <c r="P7" s="407" t="s">
        <v>2</v>
      </c>
      <c r="Q7" s="408"/>
      <c r="R7" s="409"/>
      <c r="S7" s="409"/>
      <c r="T7" s="410"/>
      <c r="V7" s="404" t="s">
        <v>4</v>
      </c>
      <c r="W7" s="405"/>
      <c r="X7" s="405"/>
      <c r="Y7" s="406"/>
    </row>
    <row r="8" spans="1:25" s="163" customFormat="1" ht="57" x14ac:dyDescent="0.25">
      <c r="A8" s="205" t="s">
        <v>196</v>
      </c>
      <c r="B8" s="204" t="s">
        <v>195</v>
      </c>
      <c r="C8" s="220" t="s">
        <v>199</v>
      </c>
      <c r="D8" s="221" t="s">
        <v>52</v>
      </c>
      <c r="E8" s="222" t="s">
        <v>194</v>
      </c>
      <c r="F8" s="223" t="s">
        <v>197</v>
      </c>
      <c r="G8" s="194" t="s">
        <v>171</v>
      </c>
      <c r="H8" s="195" t="s">
        <v>263</v>
      </c>
      <c r="I8" s="198" t="s">
        <v>51</v>
      </c>
      <c r="J8" s="194" t="s">
        <v>63</v>
      </c>
      <c r="K8" s="195" t="s">
        <v>263</v>
      </c>
      <c r="L8" s="198" t="s">
        <v>51</v>
      </c>
      <c r="M8" s="194" t="s">
        <v>173</v>
      </c>
      <c r="N8" s="196" t="s">
        <v>172</v>
      </c>
      <c r="P8" s="27" t="s">
        <v>51</v>
      </c>
      <c r="Q8" s="28" t="s">
        <v>52</v>
      </c>
      <c r="R8" s="186" t="s">
        <v>170</v>
      </c>
      <c r="S8" s="186" t="s">
        <v>169</v>
      </c>
      <c r="T8" s="29" t="s">
        <v>53</v>
      </c>
      <c r="V8" s="27" t="s">
        <v>51</v>
      </c>
      <c r="W8" s="28" t="s">
        <v>62</v>
      </c>
      <c r="X8" s="28" t="s">
        <v>80</v>
      </c>
      <c r="Y8" s="29" t="s">
        <v>63</v>
      </c>
    </row>
    <row r="9" spans="1:25" ht="147" customHeight="1" x14ac:dyDescent="0.25">
      <c r="A9" s="30" t="str">
        <f>'2 CONTEXTO E IDENTIFICACIÓN'!A9</f>
        <v>R1</v>
      </c>
      <c r="B9" s="216" t="str">
        <f>+'2 CONTEXTO E IDENTIFICACIÓN'!E9</f>
        <v>Posibilidad de pérdida Económica por pago de viáticos, honorarios o gastos de desplazamiento sin justificación o por encima de los valores establecidos normativamente debido al desconocimiento de normas, falta de rigurosidad en los documentos que soportan el gasto</v>
      </c>
      <c r="C9" s="217">
        <v>480</v>
      </c>
      <c r="D9" s="190" t="str">
        <f t="shared" ref="D9:D28" si="0">+IF(C9="","",IF(C9&lt;=$S$9,$Q$9,IF(C9&lt;=$S$10,$Q$10,IF(C9&lt;=$S$11,$Q$11,IF(C9&lt;=$S$12,$Q$12,IF(C9&gt;=$R$13,$Q$13,""))))))</f>
        <v>La actividad que conlleva el riesgo se ejecuta de 24 a 500 veces por año</v>
      </c>
      <c r="E9" s="191">
        <f t="shared" ref="E9:E28" si="1">+IF(D9="","",IF(D9=$Q$9,$T$9,IF(D9=$Q$10,$T$10,IF(D9=$Q$11,$T$11,IF(D9=$Q$12,$T$12,IF(D9=$Q$13,$T$13))))))</f>
        <v>0.6</v>
      </c>
      <c r="F9" s="31" t="str">
        <f t="shared" ref="F9:F28" si="2">+IF(D9="","",IF(D9=$Q$9,$P$9,IF(D9=$Q$10,$P$10,IF(D9=$Q$11,$P$11,IF(D9=$Q$12,$P$12,IF(D9=$Q$13,$P$13))))))</f>
        <v>Media</v>
      </c>
      <c r="G9" s="201" t="s">
        <v>66</v>
      </c>
      <c r="H9" s="193">
        <f>+IF(G9="","",IF(G9="N/A","",IF(OR(G9=$X$9,G9=$Y$9),$W$9,IF(OR(G9=$X$10,G9=$Y$10),$W$10,IF(OR(G9=$X$11,G9=$Y$11),$W$11,IF(OR(G9=$X$12,G9=$Y$12),$W$12,IF(OR(G9=$X$13,G9=$Y$13),$W$13)))))))</f>
        <v>0.4</v>
      </c>
      <c r="I9" s="199" t="str">
        <f t="shared" ref="I9:I28" si="3">+IF(G9="","",IF(G9="N/A","",IF(OR(G9=$X$9,G9=$Y$9),$V$9,IF(OR(G9=$X$10,G9=$Y$10),$V$10,IF(OR(G9=$X$11,G9=$Y$11),$V$11,IF(OR(G9=$X$12,G9=$Y$12),$V$12,IF(OR(G9=$X$13,G9=$Y$13),$V$13)))))))</f>
        <v>Menor</v>
      </c>
      <c r="J9" s="201" t="s">
        <v>65</v>
      </c>
      <c r="K9" s="193">
        <f t="shared" ref="K9:K28" si="4">+IF(J9="","",IF(J9="N/A","",IF(OR(J9=$X$9,J9=$Y$9),$W$9,IF(OR(J9=$X$10,J9=$Y$10),$W$10,IF(OR(J9=$X$11,J9=$Y$11),$W$11,IF(OR(J9=$X$12,J9=$Y$12),$W$12,IF(OR(J9=$X$13,J9=$Y$13),$W$13)))))))</f>
        <v>0.2</v>
      </c>
      <c r="L9" s="199" t="str">
        <f t="shared" ref="L9:L28" si="5">+IF(J9="","",IF(J9="N/A","",IF(OR(J9=$X$9,J9=$Y$9),$V$9,IF(OR(J9=$X$10,J9=$Y$10),$V$10,IF(OR(J9=$X$11,J9=$Y$11),$V$11,IF(OR(J9=$X$12,J9=$Y$12),$V$12,IF(OR(J9=$X$13,J9=$Y$13),$V$13)))))))</f>
        <v>Leve</v>
      </c>
      <c r="M9" s="225">
        <f>+IF(H9="",K9,IF(K9="",H9,IF(H9&gt;K9,H9,K9)))</f>
        <v>0.4</v>
      </c>
      <c r="N9" s="226" t="str">
        <f>+IF(M9="","",IF(M9=$W$9,$V$9,IF(M9=$W$10,$V$10,IF(M9=$W$11,$V$11,IF(M9=$W$12,$V$12,IF(M9=$W$13,$V$13))))))</f>
        <v>Menor</v>
      </c>
      <c r="P9" s="32" t="s">
        <v>54</v>
      </c>
      <c r="Q9" s="33" t="s">
        <v>55</v>
      </c>
      <c r="R9" s="187">
        <v>0</v>
      </c>
      <c r="S9" s="187">
        <v>2</v>
      </c>
      <c r="T9" s="34">
        <v>0.2</v>
      </c>
      <c r="V9" s="32" t="s">
        <v>64</v>
      </c>
      <c r="W9" s="35">
        <v>0.2</v>
      </c>
      <c r="X9" s="33" t="s">
        <v>82</v>
      </c>
      <c r="Y9" s="36" t="s">
        <v>65</v>
      </c>
    </row>
    <row r="10" spans="1:25" ht="73.5" customHeight="1" x14ac:dyDescent="0.25">
      <c r="A10" s="30" t="str">
        <f>'2 CONTEXTO E IDENTIFICACIÓN'!A10</f>
        <v>R2</v>
      </c>
      <c r="B10" s="216" t="str">
        <f>+'2 CONTEXTO E IDENTIFICACIÓN'!E10</f>
        <v>Posibilidad de pérdida Económica y Reputacional por pérdida, extravío, hurto, robo o declaratoria de bienes faltantes pertenecientes a la Entidad debido a falta de controles de los inventarios fisicos de propiedad de la entidad</v>
      </c>
      <c r="C10" s="218">
        <v>1</v>
      </c>
      <c r="D10" s="190" t="str">
        <f t="shared" si="0"/>
        <v>La actividad que conlleva el riesgo se ejecuta como máximos 2 veces por año</v>
      </c>
      <c r="E10" s="191">
        <f t="shared" si="1"/>
        <v>0.2</v>
      </c>
      <c r="F10" s="31" t="str">
        <f t="shared" si="2"/>
        <v>Muy Baja</v>
      </c>
      <c r="G10" s="201" t="s">
        <v>68</v>
      </c>
      <c r="H10" s="193">
        <f t="shared" ref="H10:H28" si="6">+IF(G10="","",IF(G10="N/A","",IF(OR(G10=$X$9,G10=$Y$9),$W$9,IF(OR(G10=$X$10,G10=$Y$10),$W$10,IF(OR(G10=$X$11,G10=$Y$11),$W$11,IF(OR(G10=$X$12,G10=$Y$12),$W$12,IF(OR(G10=$X$13,G10=$Y$13),$W$13)))))))</f>
        <v>0.6</v>
      </c>
      <c r="I10" s="199" t="str">
        <f t="shared" si="3"/>
        <v>Moderado</v>
      </c>
      <c r="J10" s="201" t="s">
        <v>69</v>
      </c>
      <c r="K10" s="193">
        <f t="shared" si="4"/>
        <v>0.6</v>
      </c>
      <c r="L10" s="199" t="str">
        <f t="shared" si="5"/>
        <v>Moderado</v>
      </c>
      <c r="M10" s="225">
        <f>+IF(H10="",K10,IF(K10="",H10,IF(H10&gt;K10,H10,K10)))</f>
        <v>0.6</v>
      </c>
      <c r="N10" s="226" t="str">
        <f t="shared" ref="N10:N28" si="7">+IF(M10="","",IF(M10=$W$9,$V$9,IF(M10=$W$10,$V$10,IF(M10=$W$11,$V$11,IF(M10=$W$12,$V$12,IF(M10=$W$13,$V$13))))))</f>
        <v>Moderado</v>
      </c>
      <c r="P10" s="37" t="s">
        <v>56</v>
      </c>
      <c r="Q10" s="38" t="s">
        <v>57</v>
      </c>
      <c r="R10" s="187">
        <v>3</v>
      </c>
      <c r="S10" s="187">
        <v>24</v>
      </c>
      <c r="T10" s="34">
        <v>0.4</v>
      </c>
      <c r="V10" s="37" t="s">
        <v>7</v>
      </c>
      <c r="W10" s="35">
        <v>0.4</v>
      </c>
      <c r="X10" s="38" t="s">
        <v>66</v>
      </c>
      <c r="Y10" s="39" t="s">
        <v>67</v>
      </c>
    </row>
    <row r="11" spans="1:25" ht="73.5" customHeight="1" x14ac:dyDescent="0.25">
      <c r="A11" s="30" t="str">
        <f>'2 CONTEXTO E IDENTIFICACIÓN'!A11</f>
        <v>R3</v>
      </c>
      <c r="B11" s="216" t="str">
        <f>+'2 CONTEXTO E IDENTIFICACIÓN'!E11</f>
        <v>Posibilidad de pérdida Económica por daño en bienes muebles de propiedad de la entidad debido a la falta de un plan de mantenimiento de los bienes que permita su conservación</v>
      </c>
      <c r="C11" s="218">
        <v>2</v>
      </c>
      <c r="D11" s="190" t="str">
        <f t="shared" si="0"/>
        <v>La actividad que conlleva el riesgo se ejecuta como máximos 2 veces por año</v>
      </c>
      <c r="E11" s="191">
        <f t="shared" si="1"/>
        <v>0.2</v>
      </c>
      <c r="F11" s="31" t="str">
        <f t="shared" si="2"/>
        <v>Muy Baja</v>
      </c>
      <c r="G11" s="201" t="s">
        <v>66</v>
      </c>
      <c r="H11" s="193">
        <f t="shared" si="6"/>
        <v>0.4</v>
      </c>
      <c r="I11" s="199" t="str">
        <f t="shared" si="3"/>
        <v>Menor</v>
      </c>
      <c r="J11" s="201" t="s">
        <v>65</v>
      </c>
      <c r="K11" s="193">
        <f t="shared" si="4"/>
        <v>0.2</v>
      </c>
      <c r="L11" s="199" t="str">
        <f t="shared" si="5"/>
        <v>Leve</v>
      </c>
      <c r="M11" s="225">
        <f t="shared" ref="M11:M28" si="8">+IF(H11="",K11,IF(K11="",H11,IF(H11&gt;K11,H11,K11)))</f>
        <v>0.4</v>
      </c>
      <c r="N11" s="226" t="str">
        <f t="shared" si="7"/>
        <v>Menor</v>
      </c>
      <c r="P11" s="40" t="s">
        <v>58</v>
      </c>
      <c r="Q11" s="38" t="s">
        <v>59</v>
      </c>
      <c r="R11" s="187">
        <v>25</v>
      </c>
      <c r="S11" s="187">
        <v>500</v>
      </c>
      <c r="T11" s="34">
        <v>0.6</v>
      </c>
      <c r="V11" s="40" t="s">
        <v>5</v>
      </c>
      <c r="W11" s="35">
        <v>0.6</v>
      </c>
      <c r="X11" s="38" t="s">
        <v>68</v>
      </c>
      <c r="Y11" s="39" t="s">
        <v>69</v>
      </c>
    </row>
    <row r="12" spans="1:25" ht="73.5" customHeight="1" x14ac:dyDescent="0.25">
      <c r="A12" s="30" t="str">
        <f>'2 CONTEXTO E IDENTIFICACIÓN'!A12</f>
        <v>R4</v>
      </c>
      <c r="B12" s="216" t="str">
        <f>+'2 CONTEXTO E IDENTIFICACIÓN'!E12</f>
        <v>Posibilidad de pérdida Económica por la contratación de bienes y servicios no relacionados con las funciones de la Entidad y que no generan utilidad debido a la falta de un plan anual de adquisiciones que permita identificar anualmente las necesidades contractuales de la entidad</v>
      </c>
      <c r="C12" s="218">
        <v>1</v>
      </c>
      <c r="D12" s="190" t="str">
        <f t="shared" si="0"/>
        <v>La actividad que conlleva el riesgo se ejecuta como máximos 2 veces por año</v>
      </c>
      <c r="E12" s="191">
        <f t="shared" si="1"/>
        <v>0.2</v>
      </c>
      <c r="F12" s="31" t="str">
        <f t="shared" si="2"/>
        <v>Muy Baja</v>
      </c>
      <c r="G12" s="201" t="s">
        <v>68</v>
      </c>
      <c r="H12" s="193">
        <f t="shared" si="6"/>
        <v>0.6</v>
      </c>
      <c r="I12" s="199" t="str">
        <f t="shared" si="3"/>
        <v>Moderado</v>
      </c>
      <c r="J12" s="201" t="s">
        <v>69</v>
      </c>
      <c r="K12" s="193">
        <f t="shared" si="4"/>
        <v>0.6</v>
      </c>
      <c r="L12" s="199" t="str">
        <f t="shared" si="5"/>
        <v>Moderado</v>
      </c>
      <c r="M12" s="225">
        <f t="shared" si="8"/>
        <v>0.6</v>
      </c>
      <c r="N12" s="226" t="str">
        <f t="shared" si="7"/>
        <v>Moderado</v>
      </c>
      <c r="P12" s="41" t="s">
        <v>60</v>
      </c>
      <c r="Q12" s="38" t="s">
        <v>78</v>
      </c>
      <c r="R12" s="187">
        <v>5001</v>
      </c>
      <c r="S12" s="187">
        <v>5000</v>
      </c>
      <c r="T12" s="34">
        <v>0.8</v>
      </c>
      <c r="V12" s="41" t="s">
        <v>6</v>
      </c>
      <c r="W12" s="35">
        <v>0.8</v>
      </c>
      <c r="X12" s="38" t="s">
        <v>70</v>
      </c>
      <c r="Y12" s="39" t="s">
        <v>71</v>
      </c>
    </row>
    <row r="13" spans="1:25" ht="95.25" customHeight="1" x14ac:dyDescent="0.25">
      <c r="A13" s="30" t="str">
        <f>'2 CONTEXTO E IDENTIFICACIÓN'!A13</f>
        <v>R5</v>
      </c>
      <c r="B13" s="216" t="str">
        <f>+'2 CONTEXTO E IDENTIFICACIÓN'!E13</f>
        <v>Posibilidad de pérdida Económica por no incluir en el contrato de seguros -amparo de bienes de la entidad- todos los bienes muebles e inmuebles de la entidad  debido a la falta de inventarios fisicos de la propiedad, planta y equipo de propiedad de la entidad</v>
      </c>
      <c r="C13" s="218">
        <v>1</v>
      </c>
      <c r="D13" s="190" t="str">
        <f t="shared" si="0"/>
        <v>La actividad que conlleva el riesgo se ejecuta como máximos 2 veces por año</v>
      </c>
      <c r="E13" s="191">
        <f t="shared" si="1"/>
        <v>0.2</v>
      </c>
      <c r="F13" s="31" t="str">
        <f t="shared" si="2"/>
        <v>Muy Baja</v>
      </c>
      <c r="G13" s="201" t="s">
        <v>66</v>
      </c>
      <c r="H13" s="193">
        <f t="shared" si="6"/>
        <v>0.4</v>
      </c>
      <c r="I13" s="199" t="str">
        <f t="shared" si="3"/>
        <v>Menor</v>
      </c>
      <c r="J13" s="201" t="s">
        <v>67</v>
      </c>
      <c r="K13" s="193">
        <f t="shared" si="4"/>
        <v>0.4</v>
      </c>
      <c r="L13" s="199" t="str">
        <f t="shared" si="5"/>
        <v>Menor</v>
      </c>
      <c r="M13" s="225">
        <f t="shared" si="8"/>
        <v>0.4</v>
      </c>
      <c r="N13" s="226" t="str">
        <f t="shared" si="7"/>
        <v>Menor</v>
      </c>
      <c r="P13" s="42" t="s">
        <v>61</v>
      </c>
      <c r="Q13" s="38" t="s">
        <v>79</v>
      </c>
      <c r="R13" s="187">
        <v>5001</v>
      </c>
      <c r="S13" s="187"/>
      <c r="T13" s="34">
        <v>1</v>
      </c>
      <c r="V13" s="42" t="s">
        <v>72</v>
      </c>
      <c r="W13" s="35">
        <v>1</v>
      </c>
      <c r="X13" s="38" t="s">
        <v>73</v>
      </c>
      <c r="Y13" s="39" t="s">
        <v>74</v>
      </c>
    </row>
    <row r="14" spans="1:25" ht="73.5" customHeight="1" thickBot="1" x14ac:dyDescent="0.3">
      <c r="A14" s="30" t="str">
        <f>'2 CONTEXTO E IDENTIFICACIÓN'!A14</f>
        <v>R6</v>
      </c>
      <c r="B14" s="216" t="str">
        <f>+'2 CONTEXTO E IDENTIFICACIÓN'!E14</f>
        <v>Posibilidad de pérdida Económica por la ejecución de alcances inferiores a los estipulados en los contratado y efectuar el pago por el valor total del contrato debido a una indebida supervisión de la ejecución del contrato.</v>
      </c>
      <c r="C14" s="218">
        <v>40</v>
      </c>
      <c r="D14" s="190" t="str">
        <f t="shared" si="0"/>
        <v>La actividad que conlleva el riesgo se ejecuta de 24 a 500 veces por año</v>
      </c>
      <c r="E14" s="191">
        <f t="shared" si="1"/>
        <v>0.6</v>
      </c>
      <c r="F14" s="31" t="str">
        <f t="shared" si="2"/>
        <v>Media</v>
      </c>
      <c r="G14" s="201" t="s">
        <v>66</v>
      </c>
      <c r="H14" s="193">
        <f t="shared" si="6"/>
        <v>0.4</v>
      </c>
      <c r="I14" s="199" t="str">
        <f t="shared" si="3"/>
        <v>Menor</v>
      </c>
      <c r="J14" s="201" t="s">
        <v>65</v>
      </c>
      <c r="K14" s="193">
        <f t="shared" si="4"/>
        <v>0.2</v>
      </c>
      <c r="L14" s="199" t="str">
        <f t="shared" si="5"/>
        <v>Leve</v>
      </c>
      <c r="M14" s="225">
        <f t="shared" si="8"/>
        <v>0.4</v>
      </c>
      <c r="N14" s="226" t="str">
        <f t="shared" si="7"/>
        <v>Menor</v>
      </c>
      <c r="P14" s="43"/>
      <c r="Q14" s="44"/>
      <c r="R14" s="188"/>
      <c r="S14" s="188"/>
      <c r="T14" s="45"/>
      <c r="V14" s="43"/>
      <c r="W14" s="44"/>
      <c r="X14" s="44" t="s">
        <v>143</v>
      </c>
      <c r="Y14" s="45" t="s">
        <v>143</v>
      </c>
    </row>
    <row r="15" spans="1:25" ht="73.5" customHeight="1" x14ac:dyDescent="0.25">
      <c r="A15" s="30" t="str">
        <f>'2 CONTEXTO E IDENTIFICACIÓN'!A15</f>
        <v>R7</v>
      </c>
      <c r="B15" s="216" t="str">
        <f>+'2 CONTEXTO E IDENTIFICACIÓN'!E15</f>
        <v>Posibilidad de pérdida Económica Inadecuada deducción de impuestos, tasas o contribuciones al contratista  debido a fallas tecnologicas en el programa que liquida los impuestos</v>
      </c>
      <c r="C15" s="218">
        <v>40</v>
      </c>
      <c r="D15" s="190" t="str">
        <f t="shared" si="0"/>
        <v>La actividad que conlleva el riesgo se ejecuta de 24 a 500 veces por año</v>
      </c>
      <c r="E15" s="191">
        <f t="shared" si="1"/>
        <v>0.6</v>
      </c>
      <c r="F15" s="31" t="str">
        <f t="shared" si="2"/>
        <v>Media</v>
      </c>
      <c r="G15" s="201" t="s">
        <v>82</v>
      </c>
      <c r="H15" s="193">
        <f t="shared" si="6"/>
        <v>0.2</v>
      </c>
      <c r="I15" s="199" t="str">
        <f t="shared" si="3"/>
        <v>Leve</v>
      </c>
      <c r="J15" s="201" t="s">
        <v>65</v>
      </c>
      <c r="K15" s="193">
        <f t="shared" si="4"/>
        <v>0.2</v>
      </c>
      <c r="L15" s="199" t="str">
        <f t="shared" si="5"/>
        <v>Leve</v>
      </c>
      <c r="M15" s="225">
        <f t="shared" si="8"/>
        <v>0.2</v>
      </c>
      <c r="N15" s="226" t="str">
        <f t="shared" si="7"/>
        <v>Leve</v>
      </c>
    </row>
    <row r="16" spans="1:25" ht="73.5" customHeight="1" x14ac:dyDescent="0.25">
      <c r="A16" s="30" t="str">
        <f>'2 CONTEXTO E IDENTIFICACIÓN'!A16</f>
        <v>R8</v>
      </c>
      <c r="B16" s="216" t="str">
        <f>+'2 CONTEXTO E IDENTIFICACIÓN'!E16</f>
        <v xml:space="preserve">  </v>
      </c>
      <c r="C16" s="218"/>
      <c r="D16" s="190" t="str">
        <f t="shared" si="0"/>
        <v/>
      </c>
      <c r="E16" s="191" t="str">
        <f t="shared" si="1"/>
        <v/>
      </c>
      <c r="F16" s="31" t="str">
        <f t="shared" si="2"/>
        <v/>
      </c>
      <c r="G16" s="201"/>
      <c r="H16" s="193" t="str">
        <f t="shared" si="6"/>
        <v/>
      </c>
      <c r="I16" s="199" t="str">
        <f t="shared" si="3"/>
        <v/>
      </c>
      <c r="J16" s="201"/>
      <c r="K16" s="193" t="str">
        <f t="shared" si="4"/>
        <v/>
      </c>
      <c r="L16" s="199" t="str">
        <f t="shared" si="5"/>
        <v/>
      </c>
      <c r="M16" s="225" t="str">
        <f t="shared" si="8"/>
        <v/>
      </c>
      <c r="N16" s="226" t="str">
        <f t="shared" si="7"/>
        <v/>
      </c>
    </row>
    <row r="17" spans="1:14" ht="73.5" customHeight="1" x14ac:dyDescent="0.25">
      <c r="A17" s="30" t="str">
        <f>'2 CONTEXTO E IDENTIFICACIÓN'!A17</f>
        <v>R9</v>
      </c>
      <c r="B17" s="216" t="str">
        <f>+'2 CONTEXTO E IDENTIFICACIÓN'!E17</f>
        <v xml:space="preserve">  </v>
      </c>
      <c r="C17" s="218"/>
      <c r="D17" s="190" t="str">
        <f t="shared" si="0"/>
        <v/>
      </c>
      <c r="E17" s="191" t="str">
        <f t="shared" si="1"/>
        <v/>
      </c>
      <c r="F17" s="31" t="str">
        <f t="shared" si="2"/>
        <v/>
      </c>
      <c r="G17" s="201"/>
      <c r="H17" s="193" t="str">
        <f t="shared" si="6"/>
        <v/>
      </c>
      <c r="I17" s="199" t="str">
        <f t="shared" si="3"/>
        <v/>
      </c>
      <c r="J17" s="201"/>
      <c r="K17" s="193" t="str">
        <f t="shared" si="4"/>
        <v/>
      </c>
      <c r="L17" s="199" t="str">
        <f t="shared" si="5"/>
        <v/>
      </c>
      <c r="M17" s="225" t="str">
        <f t="shared" si="8"/>
        <v/>
      </c>
      <c r="N17" s="226" t="str">
        <f t="shared" si="7"/>
        <v/>
      </c>
    </row>
    <row r="18" spans="1:14" ht="73.5" customHeight="1" x14ac:dyDescent="0.25">
      <c r="A18" s="30" t="str">
        <f>'2 CONTEXTO E IDENTIFICACIÓN'!A18</f>
        <v>R10</v>
      </c>
      <c r="B18" s="216" t="str">
        <f>+'2 CONTEXTO E IDENTIFICACIÓN'!E18</f>
        <v xml:space="preserve">  </v>
      </c>
      <c r="C18" s="218"/>
      <c r="D18" s="190" t="str">
        <f t="shared" si="0"/>
        <v/>
      </c>
      <c r="E18" s="191" t="str">
        <f t="shared" si="1"/>
        <v/>
      </c>
      <c r="F18" s="31" t="str">
        <f t="shared" si="2"/>
        <v/>
      </c>
      <c r="G18" s="201"/>
      <c r="H18" s="193" t="str">
        <f t="shared" si="6"/>
        <v/>
      </c>
      <c r="I18" s="199" t="str">
        <f t="shared" si="3"/>
        <v/>
      </c>
      <c r="J18" s="201"/>
      <c r="K18" s="193" t="str">
        <f t="shared" si="4"/>
        <v/>
      </c>
      <c r="L18" s="199" t="str">
        <f t="shared" si="5"/>
        <v/>
      </c>
      <c r="M18" s="225" t="str">
        <f t="shared" si="8"/>
        <v/>
      </c>
      <c r="N18" s="226" t="str">
        <f t="shared" si="7"/>
        <v/>
      </c>
    </row>
    <row r="19" spans="1:14" ht="73.5" customHeight="1" x14ac:dyDescent="0.25">
      <c r="A19" s="30" t="str">
        <f>'2 CONTEXTO E IDENTIFICACIÓN'!A19</f>
        <v>R11</v>
      </c>
      <c r="B19" s="216" t="str">
        <f>+'2 CONTEXTO E IDENTIFICACIÓN'!E19</f>
        <v xml:space="preserve">  </v>
      </c>
      <c r="C19" s="218"/>
      <c r="D19" s="190" t="str">
        <f t="shared" si="0"/>
        <v/>
      </c>
      <c r="E19" s="191" t="str">
        <f t="shared" si="1"/>
        <v/>
      </c>
      <c r="F19" s="31" t="str">
        <f t="shared" si="2"/>
        <v/>
      </c>
      <c r="G19" s="201"/>
      <c r="H19" s="193" t="str">
        <f t="shared" si="6"/>
        <v/>
      </c>
      <c r="I19" s="199" t="str">
        <f t="shared" si="3"/>
        <v/>
      </c>
      <c r="J19" s="201"/>
      <c r="K19" s="193" t="str">
        <f t="shared" si="4"/>
        <v/>
      </c>
      <c r="L19" s="199" t="str">
        <f t="shared" si="5"/>
        <v/>
      </c>
      <c r="M19" s="225" t="str">
        <f t="shared" si="8"/>
        <v/>
      </c>
      <c r="N19" s="226" t="str">
        <f t="shared" si="7"/>
        <v/>
      </c>
    </row>
    <row r="20" spans="1:14" ht="73.5" customHeight="1" x14ac:dyDescent="0.25">
      <c r="A20" s="30" t="str">
        <f>'2 CONTEXTO E IDENTIFICACIÓN'!A20</f>
        <v>R12</v>
      </c>
      <c r="B20" s="216" t="str">
        <f>+'2 CONTEXTO E IDENTIFICACIÓN'!E20</f>
        <v xml:space="preserve">  </v>
      </c>
      <c r="C20" s="218"/>
      <c r="D20" s="190" t="str">
        <f t="shared" si="0"/>
        <v/>
      </c>
      <c r="E20" s="191" t="str">
        <f t="shared" si="1"/>
        <v/>
      </c>
      <c r="F20" s="31" t="str">
        <f t="shared" si="2"/>
        <v/>
      </c>
      <c r="G20" s="201"/>
      <c r="H20" s="193" t="str">
        <f t="shared" si="6"/>
        <v/>
      </c>
      <c r="I20" s="199" t="str">
        <f t="shared" si="3"/>
        <v/>
      </c>
      <c r="J20" s="201"/>
      <c r="K20" s="193" t="str">
        <f t="shared" si="4"/>
        <v/>
      </c>
      <c r="L20" s="199" t="str">
        <f t="shared" si="5"/>
        <v/>
      </c>
      <c r="M20" s="225" t="str">
        <f t="shared" si="8"/>
        <v/>
      </c>
      <c r="N20" s="226" t="str">
        <f t="shared" si="7"/>
        <v/>
      </c>
    </row>
    <row r="21" spans="1:14" ht="73.5" customHeight="1" x14ac:dyDescent="0.25">
      <c r="A21" s="30" t="str">
        <f>'2 CONTEXTO E IDENTIFICACIÓN'!A21</f>
        <v>R13</v>
      </c>
      <c r="B21" s="216" t="str">
        <f>+'2 CONTEXTO E IDENTIFICACIÓN'!E21</f>
        <v xml:space="preserve">  </v>
      </c>
      <c r="C21" s="218"/>
      <c r="D21" s="190" t="str">
        <f t="shared" si="0"/>
        <v/>
      </c>
      <c r="E21" s="191" t="str">
        <f t="shared" si="1"/>
        <v/>
      </c>
      <c r="F21" s="31" t="str">
        <f t="shared" si="2"/>
        <v/>
      </c>
      <c r="G21" s="201"/>
      <c r="H21" s="193" t="str">
        <f t="shared" si="6"/>
        <v/>
      </c>
      <c r="I21" s="199" t="str">
        <f t="shared" si="3"/>
        <v/>
      </c>
      <c r="J21" s="201"/>
      <c r="K21" s="193" t="str">
        <f t="shared" si="4"/>
        <v/>
      </c>
      <c r="L21" s="199" t="str">
        <f t="shared" si="5"/>
        <v/>
      </c>
      <c r="M21" s="225" t="str">
        <f t="shared" si="8"/>
        <v/>
      </c>
      <c r="N21" s="226" t="str">
        <f t="shared" si="7"/>
        <v/>
      </c>
    </row>
    <row r="22" spans="1:14" ht="73.5" customHeight="1" x14ac:dyDescent="0.25">
      <c r="A22" s="30" t="str">
        <f>'2 CONTEXTO E IDENTIFICACIÓN'!A22</f>
        <v>R14</v>
      </c>
      <c r="B22" s="216" t="str">
        <f>+'2 CONTEXTO E IDENTIFICACIÓN'!E22</f>
        <v xml:space="preserve">  </v>
      </c>
      <c r="C22" s="218"/>
      <c r="D22" s="190" t="str">
        <f t="shared" si="0"/>
        <v/>
      </c>
      <c r="E22" s="191" t="str">
        <f t="shared" si="1"/>
        <v/>
      </c>
      <c r="F22" s="31" t="str">
        <f t="shared" si="2"/>
        <v/>
      </c>
      <c r="G22" s="201"/>
      <c r="H22" s="193" t="str">
        <f t="shared" si="6"/>
        <v/>
      </c>
      <c r="I22" s="199" t="str">
        <f t="shared" si="3"/>
        <v/>
      </c>
      <c r="J22" s="201"/>
      <c r="K22" s="193" t="str">
        <f t="shared" si="4"/>
        <v/>
      </c>
      <c r="L22" s="199" t="str">
        <f t="shared" si="5"/>
        <v/>
      </c>
      <c r="M22" s="225" t="str">
        <f t="shared" si="8"/>
        <v/>
      </c>
      <c r="N22" s="226" t="str">
        <f t="shared" si="7"/>
        <v/>
      </c>
    </row>
    <row r="23" spans="1:14" ht="73.5" customHeight="1" x14ac:dyDescent="0.25">
      <c r="A23" s="30" t="str">
        <f>'2 CONTEXTO E IDENTIFICACIÓN'!A23</f>
        <v>R15</v>
      </c>
      <c r="B23" s="216" t="str">
        <f>+'2 CONTEXTO E IDENTIFICACIÓN'!E23</f>
        <v xml:space="preserve">  </v>
      </c>
      <c r="C23" s="218"/>
      <c r="D23" s="190" t="str">
        <f t="shared" si="0"/>
        <v/>
      </c>
      <c r="E23" s="191" t="str">
        <f t="shared" si="1"/>
        <v/>
      </c>
      <c r="F23" s="31" t="str">
        <f t="shared" si="2"/>
        <v/>
      </c>
      <c r="G23" s="201"/>
      <c r="H23" s="193" t="str">
        <f t="shared" si="6"/>
        <v/>
      </c>
      <c r="I23" s="199" t="str">
        <f t="shared" si="3"/>
        <v/>
      </c>
      <c r="J23" s="201"/>
      <c r="K23" s="193" t="str">
        <f t="shared" si="4"/>
        <v/>
      </c>
      <c r="L23" s="199" t="str">
        <f t="shared" si="5"/>
        <v/>
      </c>
      <c r="M23" s="225" t="str">
        <f t="shared" si="8"/>
        <v/>
      </c>
      <c r="N23" s="226" t="str">
        <f t="shared" si="7"/>
        <v/>
      </c>
    </row>
    <row r="24" spans="1:14" ht="73.5" customHeight="1" x14ac:dyDescent="0.25">
      <c r="A24" s="30" t="str">
        <f>'2 CONTEXTO E IDENTIFICACIÓN'!A24</f>
        <v>R16</v>
      </c>
      <c r="B24" s="216" t="str">
        <f>+'2 CONTEXTO E IDENTIFICACIÓN'!E24</f>
        <v xml:space="preserve">  </v>
      </c>
      <c r="C24" s="218"/>
      <c r="D24" s="190" t="str">
        <f t="shared" si="0"/>
        <v/>
      </c>
      <c r="E24" s="191" t="str">
        <f t="shared" si="1"/>
        <v/>
      </c>
      <c r="F24" s="31" t="str">
        <f t="shared" si="2"/>
        <v/>
      </c>
      <c r="G24" s="201"/>
      <c r="H24" s="193" t="str">
        <f t="shared" si="6"/>
        <v/>
      </c>
      <c r="I24" s="199" t="str">
        <f t="shared" si="3"/>
        <v/>
      </c>
      <c r="J24" s="201"/>
      <c r="K24" s="193" t="str">
        <f t="shared" si="4"/>
        <v/>
      </c>
      <c r="L24" s="199" t="str">
        <f t="shared" si="5"/>
        <v/>
      </c>
      <c r="M24" s="225" t="str">
        <f t="shared" si="8"/>
        <v/>
      </c>
      <c r="N24" s="226" t="str">
        <f t="shared" si="7"/>
        <v/>
      </c>
    </row>
    <row r="25" spans="1:14" ht="73.5" customHeight="1" x14ac:dyDescent="0.25">
      <c r="A25" s="30" t="str">
        <f>'2 CONTEXTO E IDENTIFICACIÓN'!A25</f>
        <v>R17</v>
      </c>
      <c r="B25" s="216" t="str">
        <f>+'2 CONTEXTO E IDENTIFICACIÓN'!E25</f>
        <v xml:space="preserve">  </v>
      </c>
      <c r="C25" s="218"/>
      <c r="D25" s="190" t="str">
        <f t="shared" si="0"/>
        <v/>
      </c>
      <c r="E25" s="191" t="str">
        <f t="shared" si="1"/>
        <v/>
      </c>
      <c r="F25" s="31" t="str">
        <f t="shared" si="2"/>
        <v/>
      </c>
      <c r="G25" s="201"/>
      <c r="H25" s="193" t="str">
        <f t="shared" si="6"/>
        <v/>
      </c>
      <c r="I25" s="199" t="str">
        <f t="shared" si="3"/>
        <v/>
      </c>
      <c r="J25" s="201"/>
      <c r="K25" s="193" t="str">
        <f t="shared" si="4"/>
        <v/>
      </c>
      <c r="L25" s="199" t="str">
        <f t="shared" si="5"/>
        <v/>
      </c>
      <c r="M25" s="225" t="str">
        <f t="shared" si="8"/>
        <v/>
      </c>
      <c r="N25" s="226" t="str">
        <f t="shared" si="7"/>
        <v/>
      </c>
    </row>
    <row r="26" spans="1:14" ht="73.5" customHeight="1" x14ac:dyDescent="0.25">
      <c r="A26" s="30" t="str">
        <f>'2 CONTEXTO E IDENTIFICACIÓN'!A26</f>
        <v>R18</v>
      </c>
      <c r="B26" s="216" t="str">
        <f>+'2 CONTEXTO E IDENTIFICACIÓN'!E26</f>
        <v xml:space="preserve">  </v>
      </c>
      <c r="C26" s="218"/>
      <c r="D26" s="190" t="str">
        <f t="shared" si="0"/>
        <v/>
      </c>
      <c r="E26" s="191" t="str">
        <f t="shared" si="1"/>
        <v/>
      </c>
      <c r="F26" s="31" t="str">
        <f t="shared" si="2"/>
        <v/>
      </c>
      <c r="G26" s="201"/>
      <c r="H26" s="193" t="str">
        <f t="shared" si="6"/>
        <v/>
      </c>
      <c r="I26" s="199" t="str">
        <f t="shared" si="3"/>
        <v/>
      </c>
      <c r="J26" s="201"/>
      <c r="K26" s="193" t="str">
        <f t="shared" si="4"/>
        <v/>
      </c>
      <c r="L26" s="199" t="str">
        <f t="shared" si="5"/>
        <v/>
      </c>
      <c r="M26" s="225" t="str">
        <f t="shared" si="8"/>
        <v/>
      </c>
      <c r="N26" s="226" t="str">
        <f t="shared" si="7"/>
        <v/>
      </c>
    </row>
    <row r="27" spans="1:14" ht="73.5" customHeight="1" x14ac:dyDescent="0.25">
      <c r="A27" s="30" t="str">
        <f>'2 CONTEXTO E IDENTIFICACIÓN'!A27</f>
        <v>R19</v>
      </c>
      <c r="B27" s="216" t="str">
        <f>+'2 CONTEXTO E IDENTIFICACIÓN'!E27</f>
        <v xml:space="preserve">  </v>
      </c>
      <c r="C27" s="218"/>
      <c r="D27" s="190" t="str">
        <f t="shared" si="0"/>
        <v/>
      </c>
      <c r="E27" s="191" t="str">
        <f t="shared" si="1"/>
        <v/>
      </c>
      <c r="F27" s="31" t="str">
        <f t="shared" si="2"/>
        <v/>
      </c>
      <c r="G27" s="201"/>
      <c r="H27" s="193" t="str">
        <f t="shared" si="6"/>
        <v/>
      </c>
      <c r="I27" s="199" t="str">
        <f t="shared" si="3"/>
        <v/>
      </c>
      <c r="J27" s="201"/>
      <c r="K27" s="193" t="str">
        <f t="shared" si="4"/>
        <v/>
      </c>
      <c r="L27" s="199" t="str">
        <f t="shared" si="5"/>
        <v/>
      </c>
      <c r="M27" s="225" t="str">
        <f t="shared" si="8"/>
        <v/>
      </c>
      <c r="N27" s="226" t="str">
        <f t="shared" si="7"/>
        <v/>
      </c>
    </row>
    <row r="28" spans="1:14" ht="73.5" customHeight="1" thickBot="1" x14ac:dyDescent="0.3">
      <c r="A28" s="46" t="str">
        <f>'2 CONTEXTO E IDENTIFICACIÓN'!A28</f>
        <v>R20</v>
      </c>
      <c r="B28" s="216" t="str">
        <f>+'2 CONTEXTO E IDENTIFICACIÓN'!E28</f>
        <v xml:space="preserve">  </v>
      </c>
      <c r="C28" s="219"/>
      <c r="D28" s="203" t="str">
        <f t="shared" si="0"/>
        <v/>
      </c>
      <c r="E28" s="192" t="str">
        <f t="shared" si="1"/>
        <v/>
      </c>
      <c r="F28" s="47" t="str">
        <f t="shared" si="2"/>
        <v/>
      </c>
      <c r="G28" s="202"/>
      <c r="H28" s="197" t="str">
        <f t="shared" si="6"/>
        <v/>
      </c>
      <c r="I28" s="200" t="str">
        <f t="shared" si="3"/>
        <v/>
      </c>
      <c r="J28" s="202"/>
      <c r="K28" s="197" t="str">
        <f t="shared" si="4"/>
        <v/>
      </c>
      <c r="L28" s="200" t="str">
        <f t="shared" si="5"/>
        <v/>
      </c>
      <c r="M28" s="227" t="str">
        <f t="shared" si="8"/>
        <v/>
      </c>
      <c r="N28" s="228" t="str">
        <f t="shared" si="7"/>
        <v/>
      </c>
    </row>
  </sheetData>
  <sheetProtection sheet="1" formatCells="0" formatColumns="0" formatRows="0" sort="0" autoFilter="0" pivotTables="0"/>
  <autoFilter ref="A8:N8"/>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59" operator="equal">
      <formula>$P$9</formula>
    </cfRule>
    <cfRule type="cellIs" dxfId="207" priority="160" operator="equal">
      <formula>$P$10</formula>
    </cfRule>
    <cfRule type="cellIs" dxfId="206" priority="161" operator="equal">
      <formula>$P$11</formula>
    </cfRule>
    <cfRule type="cellIs" dxfId="205" priority="162" operator="equal">
      <formula>$P$12</formula>
    </cfRule>
    <cfRule type="cellIs" dxfId="204" priority="163" operator="equal">
      <formula>$P$13</formula>
    </cfRule>
  </conditionalFormatting>
  <conditionalFormatting sqref="H9:H28">
    <cfRule type="cellIs" dxfId="203" priority="76" operator="equal">
      <formula>$W$9</formula>
    </cfRule>
    <cfRule type="cellIs" dxfId="202" priority="77" operator="equal">
      <formula>$W$10</formula>
    </cfRule>
    <cfRule type="cellIs" dxfId="201" priority="78" operator="equal">
      <formula>$W$11</formula>
    </cfRule>
    <cfRule type="cellIs" dxfId="200" priority="79" operator="equal">
      <formula>$W$12</formula>
    </cfRule>
    <cfRule type="cellIs" dxfId="199" priority="80" operator="equal">
      <formula>$W$13</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dataValidation allowBlank="1" showInputMessage="1" showErrorMessage="1" prompt="Es la materialización del riesgo y las consecuencias de su aparición. Su escala es: 5 bajo impacto, 10 medio, 20 alto impacto._x000a_" sqref="IP8:JA8"/>
    <dataValidation type="list" allowBlank="1" showInputMessage="1" showErrorMessage="1" sqref="IU12:JA12 IP9:JA11">
      <formula1>#REF!</formula1>
    </dataValidation>
    <dataValidation type="list" allowBlank="1" showInputMessage="1" showErrorMessage="1" sqref="G9:G28">
      <formula1>Afectación_Económica</formula1>
    </dataValidation>
    <dataValidation type="list" allowBlank="1" showInputMessage="1" showErrorMessage="1" sqref="J9:J28">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showGridLines="0" tabSelected="1" zoomScale="87" zoomScaleNormal="87" workbookViewId="0">
      <pane xSplit="1" ySplit="8" topLeftCell="B10" activePane="bottomRight" state="frozen"/>
      <selection pane="topRight" activeCell="B1" sqref="B1"/>
      <selection pane="bottomLeft" activeCell="A7" sqref="A7"/>
      <selection pane="bottomRight" activeCell="B12" sqref="B12"/>
    </sheetView>
  </sheetViews>
  <sheetFormatPr baseColWidth="10" defaultColWidth="14.28515625" defaultRowHeight="12.75" x14ac:dyDescent="0.25"/>
  <cols>
    <col min="1" max="1" width="23.140625" style="86" customWidth="1"/>
    <col min="2" max="2" width="29.42578125" style="91" customWidth="1"/>
    <col min="3" max="3" width="16.42578125" style="86" customWidth="1"/>
    <col min="4" max="4" width="12.42578125" style="91" customWidth="1"/>
    <col min="5" max="5" width="14.5703125" style="91" customWidth="1"/>
    <col min="6" max="6" width="3.85546875" style="91" customWidth="1"/>
    <col min="7" max="7" width="7.42578125" style="91" customWidth="1"/>
    <col min="8" max="8" width="14" style="91" customWidth="1"/>
    <col min="9" max="9" width="13.85546875" style="91" customWidth="1"/>
    <col min="10" max="13" width="12.42578125" style="91" customWidth="1"/>
    <col min="14" max="14" width="3.85546875" style="91" customWidth="1"/>
    <col min="15" max="15" width="4.85546875" style="86" customWidth="1"/>
    <col min="16" max="16" width="6.42578125" style="86" customWidth="1"/>
    <col min="17" max="17" width="11" style="86" bestFit="1" customWidth="1"/>
    <col min="18" max="22" width="12" style="86" customWidth="1"/>
    <col min="23" max="27" width="11.42578125" style="86" customWidth="1"/>
    <col min="28" max="28" width="5.5703125" style="86" bestFit="1" customWidth="1"/>
    <col min="29" max="29" width="26.85546875" style="86" customWidth="1"/>
    <col min="30" max="34" width="22.85546875" style="91" customWidth="1"/>
    <col min="35" max="35" width="23.42578125" style="86" customWidth="1"/>
    <col min="36" max="263" width="11.42578125" style="86" customWidth="1"/>
    <col min="264" max="264" width="12.7109375" style="86" customWidth="1"/>
    <col min="265" max="265" width="47" style="86" customWidth="1"/>
    <col min="266" max="266" width="35" style="86" customWidth="1"/>
    <col min="267" max="16384" width="14.28515625" style="86"/>
  </cols>
  <sheetData>
    <row r="1" spans="1:36" s="74" customFormat="1" ht="36" customHeight="1" x14ac:dyDescent="0.2">
      <c r="A1" s="423"/>
      <c r="B1" s="424" t="str">
        <f>+'2 CONTEXTO E IDENTIFICACIÓN'!B1</f>
        <v xml:space="preserve">FORMATO MAPA DE RIESGOS FISCAL PERSONERÍA DE PERERIA </v>
      </c>
      <c r="C1" s="49" t="str">
        <f>+'2 CONTEXTO E IDENTIFICACIÓN'!C1</f>
        <v>CÓDIGO:</v>
      </c>
      <c r="D1" s="73">
        <f>+'2 CONTEXTO E IDENTIFICACIÓN'!D1</f>
        <v>0</v>
      </c>
      <c r="AD1" s="75"/>
      <c r="AE1" s="75"/>
      <c r="AF1" s="75"/>
      <c r="AG1" s="75"/>
      <c r="AH1" s="75"/>
    </row>
    <row r="2" spans="1:36" s="74" customFormat="1" ht="36" customHeight="1" x14ac:dyDescent="0.2">
      <c r="A2" s="423"/>
      <c r="B2" s="424"/>
      <c r="C2" s="49" t="str">
        <f>+'2 CONTEXTO E IDENTIFICACIÓN'!C2</f>
        <v>VERSIÓN:</v>
      </c>
      <c r="D2" s="73">
        <f>+'2 CONTEXTO E IDENTIFICACIÓN'!D2</f>
        <v>1</v>
      </c>
      <c r="E2" s="76"/>
      <c r="F2" s="76"/>
      <c r="G2" s="76"/>
      <c r="H2" s="9"/>
      <c r="I2" s="240" t="str">
        <f>+'2 CONTEXTO E IDENTIFICACIÓN'!$F$4</f>
        <v>Elaboración o Actualización:</v>
      </c>
      <c r="J2" s="260" t="str">
        <f>+IF('2 CONTEXTO E IDENTIFICACIÓN'!$G$4="","",'2 CONTEXTO E IDENTIFICACIÓN'!$G$4)</f>
        <v/>
      </c>
      <c r="K2" s="19"/>
      <c r="L2" s="19"/>
      <c r="M2" s="77"/>
      <c r="N2" s="76"/>
      <c r="AD2" s="75"/>
      <c r="AE2" s="75"/>
      <c r="AF2" s="75"/>
      <c r="AG2" s="75"/>
      <c r="AH2" s="75"/>
    </row>
    <row r="3" spans="1:36" s="74" customFormat="1" ht="27.95" customHeight="1" x14ac:dyDescent="0.2">
      <c r="A3" s="78"/>
      <c r="B3" s="76"/>
      <c r="C3" s="51"/>
      <c r="D3" s="77"/>
      <c r="E3" s="76"/>
      <c r="F3" s="76"/>
      <c r="G3" s="76"/>
      <c r="I3" s="243" t="str">
        <f>+'2 CONTEXTO E IDENTIFICACIÓN'!$D$5</f>
        <v>Vigencia del:</v>
      </c>
      <c r="J3" s="241">
        <f>+IF('2 CONTEXTO E IDENTIFICACIÓN'!$E$5="","",'2 CONTEXTO E IDENTIFICACIÓN'!$E$5)</f>
        <v>45783</v>
      </c>
      <c r="K3" s="242" t="s">
        <v>110</v>
      </c>
      <c r="L3" s="239">
        <f>+IF('2 CONTEXTO E IDENTIFICACIÓN'!$G$5="","",'2 CONTEXTO E IDENTIFICACIÓN'!$G$5)</f>
        <v>46021</v>
      </c>
      <c r="M3" s="77"/>
      <c r="N3" s="76"/>
      <c r="AD3" s="75"/>
      <c r="AE3" s="75"/>
      <c r="AF3" s="75"/>
      <c r="AG3" s="75"/>
      <c r="AH3" s="75"/>
    </row>
    <row r="4" spans="1:36" s="74" customFormat="1" ht="15" x14ac:dyDescent="0.2">
      <c r="A4" s="18" t="s">
        <v>156</v>
      </c>
      <c r="B4" s="413" t="str">
        <f>+IF('2 CONTEXTO E IDENTIFICACIÓN'!$B$4="","",'2 CONTEXTO E IDENTIFICACIÓN'!$B$4)</f>
        <v/>
      </c>
      <c r="C4" s="413"/>
      <c r="D4" s="413"/>
      <c r="AD4" s="75"/>
      <c r="AE4" s="75"/>
      <c r="AF4" s="75"/>
      <c r="AG4" s="75"/>
      <c r="AH4" s="75"/>
    </row>
    <row r="5" spans="1:36" s="74" customFormat="1" ht="15.75" thickBot="1" x14ac:dyDescent="0.25">
      <c r="A5" s="18" t="s">
        <v>292</v>
      </c>
      <c r="B5" s="413" t="str">
        <f>+IF('2 CONTEXTO E IDENTIFICACIÓN'!$D$4="","",'2 CONTEXTO E IDENTIFICACIÓN'!$D$4)</f>
        <v/>
      </c>
      <c r="C5" s="414"/>
      <c r="D5" s="414"/>
      <c r="AD5" s="75"/>
      <c r="AE5" s="75"/>
      <c r="AF5" s="75"/>
      <c r="AG5" s="75"/>
      <c r="AH5" s="75"/>
    </row>
    <row r="6" spans="1:36" s="74" customFormat="1" ht="15.75" thickBot="1" x14ac:dyDescent="0.25">
      <c r="A6" s="247"/>
      <c r="B6" s="246"/>
      <c r="C6" s="246"/>
      <c r="D6" s="77"/>
      <c r="G6" s="429" t="s">
        <v>21</v>
      </c>
      <c r="H6" s="430"/>
      <c r="I6" s="430"/>
      <c r="J6" s="430"/>
      <c r="K6" s="430"/>
      <c r="L6" s="430"/>
      <c r="M6" s="431"/>
      <c r="O6" s="79"/>
      <c r="P6" s="79"/>
      <c r="Q6" s="80"/>
      <c r="R6" s="421" t="s">
        <v>86</v>
      </c>
      <c r="S6" s="421"/>
      <c r="T6" s="421"/>
      <c r="U6" s="421"/>
      <c r="V6" s="422"/>
      <c r="AD6" s="75"/>
      <c r="AE6" s="75"/>
      <c r="AF6" s="75"/>
      <c r="AG6" s="75"/>
      <c r="AH6" s="75"/>
    </row>
    <row r="7" spans="1:36" x14ac:dyDescent="0.25">
      <c r="A7" s="81"/>
      <c r="B7" s="82"/>
      <c r="C7" s="424" t="s">
        <v>88</v>
      </c>
      <c r="D7" s="424"/>
      <c r="E7" s="424"/>
      <c r="F7" s="83"/>
      <c r="G7" s="84"/>
      <c r="H7" s="85"/>
      <c r="I7" s="421" t="s">
        <v>86</v>
      </c>
      <c r="J7" s="421"/>
      <c r="K7" s="421"/>
      <c r="L7" s="421"/>
      <c r="M7" s="422"/>
      <c r="N7" s="83"/>
      <c r="O7" s="87"/>
      <c r="P7" s="87"/>
      <c r="R7" s="88">
        <v>0.2</v>
      </c>
      <c r="S7" s="88">
        <v>0.4</v>
      </c>
      <c r="T7" s="88">
        <v>0.6</v>
      </c>
      <c r="U7" s="88">
        <v>0.8</v>
      </c>
      <c r="V7" s="89">
        <v>1</v>
      </c>
      <c r="W7" s="90"/>
      <c r="X7" s="90"/>
      <c r="Y7" s="90"/>
      <c r="Z7" s="90"/>
      <c r="AA7" s="90"/>
      <c r="AB7" s="90"/>
      <c r="AC7" s="90"/>
    </row>
    <row r="8" spans="1:36" ht="38.25" x14ac:dyDescent="0.2">
      <c r="A8" s="92" t="s">
        <v>0</v>
      </c>
      <c r="B8" s="93" t="s">
        <v>1</v>
      </c>
      <c r="C8" s="94" t="s">
        <v>2</v>
      </c>
      <c r="D8" s="94" t="s">
        <v>4</v>
      </c>
      <c r="E8" s="95" t="s">
        <v>123</v>
      </c>
      <c r="F8" s="83"/>
      <c r="G8" s="87"/>
      <c r="H8" s="96"/>
      <c r="I8" s="97" t="s">
        <v>64</v>
      </c>
      <c r="J8" s="97" t="s">
        <v>7</v>
      </c>
      <c r="K8" s="97" t="s">
        <v>5</v>
      </c>
      <c r="L8" s="97" t="s">
        <v>6</v>
      </c>
      <c r="M8" s="98" t="s">
        <v>72</v>
      </c>
      <c r="N8" s="83"/>
      <c r="O8" s="87"/>
      <c r="P8" s="87"/>
      <c r="Q8" s="99"/>
      <c r="R8" s="100" t="s">
        <v>64</v>
      </c>
      <c r="S8" s="100" t="s">
        <v>7</v>
      </c>
      <c r="T8" s="100" t="s">
        <v>5</v>
      </c>
      <c r="U8" s="100" t="s">
        <v>6</v>
      </c>
      <c r="V8" s="101" t="s">
        <v>72</v>
      </c>
      <c r="Y8" s="90"/>
      <c r="Z8" s="90"/>
      <c r="AA8" s="102"/>
      <c r="AB8" s="102"/>
      <c r="AC8" s="102"/>
      <c r="AD8" s="102"/>
      <c r="AE8" s="102"/>
      <c r="AF8" s="102"/>
      <c r="AG8" s="102"/>
      <c r="AH8" s="102"/>
      <c r="AI8" s="102"/>
      <c r="AJ8" s="102"/>
    </row>
    <row r="9" spans="1:36" ht="116.25" customHeight="1" x14ac:dyDescent="0.2">
      <c r="A9" s="103" t="str">
        <f>'2 CONTEXTO E IDENTIFICACIÓN'!A9</f>
        <v>R1</v>
      </c>
      <c r="B9" s="104" t="str">
        <f>+'2 CONTEXTO E IDENTIFICACIÓN'!E9</f>
        <v>Posibilidad de pérdida Económica por pago de viáticos, honorarios o gastos de desplazamiento sin justificación o por encima de los valores establecidos normativamente debido al desconocimiento de normas, falta de rigurosidad en los documentos que soportan el gasto</v>
      </c>
      <c r="C9" s="105" t="str">
        <f>+'3 PROBABIL E IMPACTO INHERENTE'!F9</f>
        <v>Media</v>
      </c>
      <c r="D9" s="105" t="str">
        <f>+'3 PROBABIL E IMPACTO INHERENTE'!N9</f>
        <v>Menor</v>
      </c>
      <c r="E9" s="104"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6"/>
      <c r="G9" s="427" t="s">
        <v>53</v>
      </c>
      <c r="H9" s="97" t="s">
        <v>61</v>
      </c>
      <c r="I9" s="107"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7"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7"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7"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8"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6"/>
      <c r="O9" s="425" t="s">
        <v>53</v>
      </c>
      <c r="P9" s="109">
        <v>1</v>
      </c>
      <c r="Q9" s="100" t="s">
        <v>61</v>
      </c>
      <c r="R9" s="107" t="s">
        <v>84</v>
      </c>
      <c r="S9" s="107" t="s">
        <v>84</v>
      </c>
      <c r="T9" s="107" t="s">
        <v>84</v>
      </c>
      <c r="U9" s="107" t="s">
        <v>84</v>
      </c>
      <c r="V9" s="108" t="s">
        <v>83</v>
      </c>
      <c r="Y9" s="90"/>
      <c r="Z9" s="90"/>
      <c r="AA9" s="102"/>
      <c r="AB9" s="102"/>
      <c r="AC9" s="102"/>
      <c r="AD9" s="110"/>
      <c r="AE9" s="110"/>
      <c r="AF9" s="110"/>
      <c r="AG9" s="110"/>
      <c r="AH9" s="110"/>
      <c r="AI9" s="102"/>
      <c r="AJ9" s="102"/>
    </row>
    <row r="10" spans="1:36" ht="30" customHeight="1" x14ac:dyDescent="0.2">
      <c r="A10" s="103" t="str">
        <f>'2 CONTEXTO E IDENTIFICACIÓN'!A10</f>
        <v>R2</v>
      </c>
      <c r="B10" s="104" t="str">
        <f>+'2 CONTEXTO E IDENTIFICACIÓN'!E10</f>
        <v>Posibilidad de pérdida Económica y Reputacional por pérdida, extravío, hurto, robo o declaratoria de bienes faltantes pertenecientes a la Entidad debido a falta de controles de los inventarios fisicos de propiedad de la entidad</v>
      </c>
      <c r="C10" s="105" t="str">
        <f>+'3 PROBABIL E IMPACTO INHERENTE'!F10</f>
        <v>Muy Baja</v>
      </c>
      <c r="D10" s="105" t="str">
        <f>+'3 PROBABIL E IMPACTO INHERENTE'!N10</f>
        <v>Moderado</v>
      </c>
      <c r="E10" s="104"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6"/>
      <c r="G10" s="427"/>
      <c r="H10" s="97" t="s">
        <v>60</v>
      </c>
      <c r="I10" s="111"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1"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7"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7"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8"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6"/>
      <c r="O10" s="425"/>
      <c r="P10" s="109">
        <v>0.8</v>
      </c>
      <c r="Q10" s="100" t="s">
        <v>60</v>
      </c>
      <c r="R10" s="111" t="s">
        <v>5</v>
      </c>
      <c r="S10" s="111" t="s">
        <v>5</v>
      </c>
      <c r="T10" s="107" t="s">
        <v>84</v>
      </c>
      <c r="U10" s="107" t="s">
        <v>84</v>
      </c>
      <c r="V10" s="108" t="s">
        <v>83</v>
      </c>
      <c r="Y10" s="90"/>
      <c r="Z10" s="90"/>
      <c r="AA10" s="102"/>
      <c r="AB10" s="112"/>
      <c r="AC10" s="113"/>
      <c r="AD10" s="110"/>
      <c r="AE10" s="110"/>
      <c r="AF10" s="110"/>
      <c r="AG10" s="110"/>
      <c r="AH10" s="110"/>
      <c r="AI10" s="102"/>
      <c r="AJ10" s="102"/>
    </row>
    <row r="11" spans="1:36" ht="30.6" customHeight="1" x14ac:dyDescent="0.2">
      <c r="A11" s="103" t="str">
        <f>'2 CONTEXTO E IDENTIFICACIÓN'!A11</f>
        <v>R3</v>
      </c>
      <c r="B11" s="104" t="str">
        <f>+'2 CONTEXTO E IDENTIFICACIÓN'!E11</f>
        <v>Posibilidad de pérdida Económica por daño en bienes muebles de propiedad de la entidad debido a la falta de un plan de mantenimiento de los bienes que permita su conservación</v>
      </c>
      <c r="C11" s="105" t="str">
        <f>+'3 PROBABIL E IMPACTO INHERENTE'!F11</f>
        <v>Muy Baja</v>
      </c>
      <c r="D11" s="105" t="str">
        <f>+'3 PROBABIL E IMPACTO INHERENTE'!N11</f>
        <v>Menor</v>
      </c>
      <c r="E11" s="104"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Bajo</v>
      </c>
      <c r="F11" s="106"/>
      <c r="G11" s="427"/>
      <c r="H11" s="97" t="s">
        <v>58</v>
      </c>
      <c r="I11" s="111"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R7             </v>
      </c>
      <c r="J11" s="111"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R6              </v>
      </c>
      <c r="K11" s="111"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7"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8"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6"/>
      <c r="O11" s="425"/>
      <c r="P11" s="109">
        <v>0.6</v>
      </c>
      <c r="Q11" s="100" t="s">
        <v>58</v>
      </c>
      <c r="R11" s="111" t="s">
        <v>5</v>
      </c>
      <c r="S11" s="111" t="s">
        <v>5</v>
      </c>
      <c r="T11" s="111" t="s">
        <v>5</v>
      </c>
      <c r="U11" s="107" t="s">
        <v>84</v>
      </c>
      <c r="V11" s="108" t="s">
        <v>83</v>
      </c>
      <c r="Y11" s="90"/>
      <c r="Z11" s="90"/>
      <c r="AA11" s="102"/>
      <c r="AB11" s="112"/>
      <c r="AC11" s="113"/>
      <c r="AD11" s="110"/>
      <c r="AE11" s="110"/>
      <c r="AF11" s="110"/>
      <c r="AG11" s="110"/>
      <c r="AH11" s="114"/>
      <c r="AI11" s="102"/>
      <c r="AJ11" s="102"/>
    </row>
    <row r="12" spans="1:36" ht="30" customHeight="1" x14ac:dyDescent="0.2">
      <c r="A12" s="103" t="str">
        <f>'2 CONTEXTO E IDENTIFICACIÓN'!A12</f>
        <v>R4</v>
      </c>
      <c r="B12" s="104" t="str">
        <f>+'2 CONTEXTO E IDENTIFICACIÓN'!E12</f>
        <v>Posibilidad de pérdida Económica por la contratación de bienes y servicios no relacionados con las funciones de la Entidad y que no generan utilidad debido a la falta de un plan anual de adquisiciones que permita identificar anualmente las necesidades contractuales de la entidad</v>
      </c>
      <c r="C12" s="105" t="str">
        <f>+'3 PROBABIL E IMPACTO INHERENTE'!F12</f>
        <v>Muy Baja</v>
      </c>
      <c r="D12" s="105" t="str">
        <f>+'3 PROBABIL E IMPACTO INHERENTE'!N12</f>
        <v>Moderado</v>
      </c>
      <c r="E12" s="104"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6"/>
      <c r="G12" s="427"/>
      <c r="H12" s="97" t="s">
        <v>56</v>
      </c>
      <c r="I12" s="115"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1"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1"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7"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8"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6"/>
      <c r="O12" s="425"/>
      <c r="P12" s="109">
        <v>0.4</v>
      </c>
      <c r="Q12" s="100" t="s">
        <v>56</v>
      </c>
      <c r="R12" s="115" t="s">
        <v>85</v>
      </c>
      <c r="S12" s="111" t="s">
        <v>5</v>
      </c>
      <c r="T12" s="111" t="s">
        <v>5</v>
      </c>
      <c r="U12" s="107" t="s">
        <v>84</v>
      </c>
      <c r="V12" s="108" t="s">
        <v>83</v>
      </c>
      <c r="Y12" s="90"/>
      <c r="Z12" s="90"/>
      <c r="AA12" s="102"/>
      <c r="AB12" s="112"/>
      <c r="AC12" s="113"/>
      <c r="AD12" s="110"/>
      <c r="AE12" s="110"/>
      <c r="AF12" s="110"/>
      <c r="AG12" s="114"/>
      <c r="AH12" s="110"/>
      <c r="AI12" s="102"/>
      <c r="AJ12" s="102"/>
    </row>
    <row r="13" spans="1:36" ht="30" customHeight="1" thickBot="1" x14ac:dyDescent="0.25">
      <c r="A13" s="103" t="str">
        <f>'2 CONTEXTO E IDENTIFICACIÓN'!A13</f>
        <v>R5</v>
      </c>
      <c r="B13" s="104" t="str">
        <f>+'2 CONTEXTO E IDENTIFICACIÓN'!E13</f>
        <v>Posibilidad de pérdida Económica por no incluir en el contrato de seguros -amparo de bienes de la entidad- todos los bienes muebles e inmuebles de la entidad  debido a la falta de inventarios fisicos de la propiedad, planta y equipo de propiedad de la entidad</v>
      </c>
      <c r="C13" s="105" t="str">
        <f>+'3 PROBABIL E IMPACTO INHERENTE'!F13</f>
        <v>Muy Baja</v>
      </c>
      <c r="D13" s="105" t="str">
        <f>+'3 PROBABIL E IMPACTO INHERENTE'!N13</f>
        <v>Menor</v>
      </c>
      <c r="E13" s="104" t="str">
        <f t="shared" si="0"/>
        <v>Bajo</v>
      </c>
      <c r="F13" s="106"/>
      <c r="G13" s="428"/>
      <c r="H13" s="116" t="s">
        <v>54</v>
      </c>
      <c r="I13" s="117"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7"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R3  R5               </v>
      </c>
      <c r="K13" s="118"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R2  R4                </v>
      </c>
      <c r="L13" s="119"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0"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6"/>
      <c r="O13" s="426"/>
      <c r="P13" s="121">
        <v>0.2</v>
      </c>
      <c r="Q13" s="122" t="s">
        <v>54</v>
      </c>
      <c r="R13" s="117" t="s">
        <v>85</v>
      </c>
      <c r="S13" s="117" t="s">
        <v>85</v>
      </c>
      <c r="T13" s="118" t="s">
        <v>5</v>
      </c>
      <c r="U13" s="119" t="s">
        <v>84</v>
      </c>
      <c r="V13" s="120" t="s">
        <v>83</v>
      </c>
      <c r="Y13" s="90"/>
      <c r="Z13" s="90"/>
      <c r="AA13" s="102"/>
      <c r="AB13" s="112"/>
      <c r="AC13" s="113"/>
      <c r="AD13" s="110"/>
      <c r="AE13" s="110"/>
      <c r="AF13" s="110"/>
      <c r="AG13" s="123"/>
      <c r="AH13" s="110"/>
      <c r="AI13" s="102"/>
      <c r="AJ13" s="102"/>
    </row>
    <row r="14" spans="1:36" ht="30.6" customHeight="1" x14ac:dyDescent="0.2">
      <c r="A14" s="103" t="str">
        <f>'2 CONTEXTO E IDENTIFICACIÓN'!A14</f>
        <v>R6</v>
      </c>
      <c r="B14" s="104" t="str">
        <f>+'2 CONTEXTO E IDENTIFICACIÓN'!E14</f>
        <v>Posibilidad de pérdida Económica por la ejecución de alcances inferiores a los estipulados en los contratado y efectuar el pago por el valor total del contrato debido a una indebida supervisión de la ejecución del contrato.</v>
      </c>
      <c r="C14" s="105" t="str">
        <f>+'3 PROBABIL E IMPACTO INHERENTE'!F14</f>
        <v>Media</v>
      </c>
      <c r="D14" s="105" t="str">
        <f>+'3 PROBABIL E IMPACTO INHERENTE'!N14</f>
        <v>Menor</v>
      </c>
      <c r="E14" s="104" t="str">
        <f t="shared" si="0"/>
        <v>Moderado</v>
      </c>
      <c r="F14" s="106"/>
      <c r="G14" s="106"/>
      <c r="H14" s="106"/>
      <c r="I14" s="106"/>
      <c r="J14" s="106"/>
      <c r="K14" s="106"/>
      <c r="L14" s="106"/>
      <c r="M14" s="106"/>
      <c r="N14" s="106"/>
      <c r="Y14" s="90"/>
      <c r="Z14" s="90"/>
      <c r="AA14" s="102"/>
      <c r="AB14" s="112"/>
      <c r="AC14" s="113"/>
      <c r="AD14" s="110"/>
      <c r="AE14" s="110"/>
      <c r="AF14" s="110"/>
      <c r="AG14" s="110"/>
      <c r="AH14" s="110"/>
      <c r="AI14" s="102"/>
      <c r="AJ14" s="102"/>
    </row>
    <row r="15" spans="1:36" ht="30.6" customHeight="1" x14ac:dyDescent="0.2">
      <c r="A15" s="103" t="str">
        <f>'2 CONTEXTO E IDENTIFICACIÓN'!A15</f>
        <v>R7</v>
      </c>
      <c r="B15" s="104" t="str">
        <f>+'2 CONTEXTO E IDENTIFICACIÓN'!E15</f>
        <v>Posibilidad de pérdida Económica Inadecuada deducción de impuestos, tasas o contribuciones al contratista  debido a fallas tecnologicas en el programa que liquida los impuestos</v>
      </c>
      <c r="C15" s="105" t="str">
        <f>+'3 PROBABIL E IMPACTO INHERENTE'!F15</f>
        <v>Media</v>
      </c>
      <c r="D15" s="105" t="str">
        <f>+'3 PROBABIL E IMPACTO INHERENTE'!N15</f>
        <v>Leve</v>
      </c>
      <c r="E15" s="104" t="str">
        <f t="shared" si="0"/>
        <v>Moderado</v>
      </c>
      <c r="F15" s="106"/>
      <c r="G15" s="106"/>
      <c r="H15" s="106"/>
      <c r="I15" s="106"/>
      <c r="J15" s="106"/>
      <c r="K15" s="106"/>
      <c r="L15" s="106"/>
      <c r="M15" s="106"/>
      <c r="N15" s="106"/>
      <c r="R15" s="94" t="s">
        <v>87</v>
      </c>
      <c r="T15" s="90"/>
      <c r="U15" s="90"/>
      <c r="V15" s="90"/>
      <c r="W15" s="90"/>
      <c r="X15" s="90"/>
      <c r="Y15" s="90"/>
      <c r="Z15" s="90"/>
      <c r="AA15" s="102"/>
      <c r="AB15" s="112"/>
      <c r="AC15" s="102"/>
      <c r="AD15" s="113"/>
      <c r="AE15" s="113"/>
      <c r="AF15" s="113"/>
      <c r="AG15" s="113"/>
      <c r="AH15" s="113"/>
      <c r="AI15" s="102"/>
      <c r="AJ15" s="102"/>
    </row>
    <row r="16" spans="1:36" ht="30.6" customHeight="1" x14ac:dyDescent="0.2">
      <c r="A16" s="103" t="str">
        <f>'2 CONTEXTO E IDENTIFICACIÓN'!A16</f>
        <v>R8</v>
      </c>
      <c r="B16" s="104" t="str">
        <f>+'2 CONTEXTO E IDENTIFICACIÓN'!E16</f>
        <v xml:space="preserve">  </v>
      </c>
      <c r="C16" s="105" t="str">
        <f>+'3 PROBABIL E IMPACTO INHERENTE'!F16</f>
        <v/>
      </c>
      <c r="D16" s="105" t="str">
        <f>+'3 PROBABIL E IMPACTO INHERENTE'!N16</f>
        <v/>
      </c>
      <c r="E16" s="104" t="str">
        <f t="shared" si="0"/>
        <v/>
      </c>
      <c r="F16" s="106"/>
      <c r="G16" s="106"/>
      <c r="H16" s="106"/>
      <c r="I16" s="106"/>
      <c r="J16" s="106"/>
      <c r="K16" s="106"/>
      <c r="L16" s="106"/>
      <c r="M16" s="106"/>
      <c r="N16" s="106"/>
      <c r="R16" s="124" t="s">
        <v>83</v>
      </c>
      <c r="T16" s="90"/>
      <c r="U16" s="90"/>
      <c r="V16" s="90"/>
      <c r="W16" s="90"/>
      <c r="X16" s="90"/>
      <c r="Y16" s="90"/>
      <c r="Z16" s="90"/>
      <c r="AA16" s="102"/>
      <c r="AB16" s="102"/>
      <c r="AC16" s="102"/>
      <c r="AD16" s="110"/>
      <c r="AE16" s="110"/>
      <c r="AF16" s="110"/>
      <c r="AG16" s="110"/>
      <c r="AH16" s="110"/>
      <c r="AI16" s="102"/>
      <c r="AJ16" s="102"/>
    </row>
    <row r="17" spans="1:36" ht="30.6" customHeight="1" x14ac:dyDescent="0.2">
      <c r="A17" s="103" t="str">
        <f>'2 CONTEXTO E IDENTIFICACIÓN'!A17</f>
        <v>R9</v>
      </c>
      <c r="B17" s="104" t="str">
        <f>+'2 CONTEXTO E IDENTIFICACIÓN'!E17</f>
        <v xml:space="preserve">  </v>
      </c>
      <c r="C17" s="105" t="str">
        <f>+'3 PROBABIL E IMPACTO INHERENTE'!F17</f>
        <v/>
      </c>
      <c r="D17" s="105" t="str">
        <f>+'3 PROBABIL E IMPACTO INHERENTE'!N17</f>
        <v/>
      </c>
      <c r="E17" s="104" t="str">
        <f t="shared" si="0"/>
        <v/>
      </c>
      <c r="F17" s="106"/>
      <c r="G17" s="106"/>
      <c r="H17" s="106"/>
      <c r="I17" s="106"/>
      <c r="J17" s="106"/>
      <c r="K17" s="106"/>
      <c r="L17" s="106"/>
      <c r="M17" s="106"/>
      <c r="N17" s="106"/>
      <c r="R17" s="107" t="s">
        <v>84</v>
      </c>
      <c r="S17" s="90"/>
      <c r="T17" s="90"/>
      <c r="U17" s="90"/>
      <c r="V17" s="90"/>
      <c r="W17" s="90"/>
      <c r="X17" s="90"/>
      <c r="Y17" s="90"/>
      <c r="Z17" s="90"/>
      <c r="AA17" s="102"/>
      <c r="AB17" s="102"/>
      <c r="AC17" s="102"/>
      <c r="AD17" s="110"/>
      <c r="AE17" s="110"/>
      <c r="AF17" s="110"/>
      <c r="AG17" s="110"/>
      <c r="AH17" s="110"/>
      <c r="AI17" s="102"/>
      <c r="AJ17" s="102"/>
    </row>
    <row r="18" spans="1:36" ht="30.6" customHeight="1" x14ac:dyDescent="0.2">
      <c r="A18" s="103" t="str">
        <f>'2 CONTEXTO E IDENTIFICACIÓN'!A18</f>
        <v>R10</v>
      </c>
      <c r="B18" s="104" t="str">
        <f>+'2 CONTEXTO E IDENTIFICACIÓN'!E18</f>
        <v xml:space="preserve">  </v>
      </c>
      <c r="C18" s="105" t="str">
        <f>+'3 PROBABIL E IMPACTO INHERENTE'!F18</f>
        <v/>
      </c>
      <c r="D18" s="105" t="str">
        <f>+'3 PROBABIL E IMPACTO INHERENTE'!N18</f>
        <v/>
      </c>
      <c r="E18" s="104" t="str">
        <f t="shared" si="0"/>
        <v/>
      </c>
      <c r="F18" s="106"/>
      <c r="G18" s="106"/>
      <c r="H18" s="106"/>
      <c r="I18" s="106"/>
      <c r="J18" s="106"/>
      <c r="K18" s="106"/>
      <c r="L18" s="106"/>
      <c r="M18" s="106"/>
      <c r="N18" s="106"/>
      <c r="Q18" s="125"/>
      <c r="R18" s="111" t="s">
        <v>5</v>
      </c>
      <c r="S18" s="125"/>
      <c r="T18" s="125"/>
      <c r="U18" s="125"/>
      <c r="V18" s="125"/>
      <c r="W18" s="125"/>
      <c r="X18" s="125"/>
      <c r="Y18" s="125"/>
      <c r="Z18" s="125"/>
      <c r="AA18" s="102"/>
      <c r="AB18" s="102"/>
      <c r="AC18" s="126"/>
      <c r="AD18" s="126"/>
      <c r="AE18" s="126"/>
      <c r="AF18" s="126"/>
      <c r="AG18" s="126"/>
      <c r="AH18" s="126"/>
      <c r="AI18" s="102"/>
      <c r="AJ18" s="102"/>
    </row>
    <row r="19" spans="1:36" ht="30.6" customHeight="1" x14ac:dyDescent="0.2">
      <c r="A19" s="103" t="str">
        <f>'2 CONTEXTO E IDENTIFICACIÓN'!A19</f>
        <v>R11</v>
      </c>
      <c r="B19" s="104" t="str">
        <f>+'2 CONTEXTO E IDENTIFICACIÓN'!E19</f>
        <v xml:space="preserve">  </v>
      </c>
      <c r="C19" s="105" t="str">
        <f>+'3 PROBABIL E IMPACTO INHERENTE'!F19</f>
        <v/>
      </c>
      <c r="D19" s="105" t="str">
        <f>+'3 PROBABIL E IMPACTO INHERENTE'!N19</f>
        <v/>
      </c>
      <c r="E19" s="104" t="str">
        <f t="shared" si="0"/>
        <v/>
      </c>
      <c r="F19" s="106"/>
      <c r="G19" s="106"/>
      <c r="H19" s="106"/>
      <c r="I19" s="106"/>
      <c r="J19" s="106"/>
      <c r="K19" s="106"/>
      <c r="L19" s="106"/>
      <c r="M19" s="106"/>
      <c r="N19" s="106"/>
      <c r="Q19" s="125"/>
      <c r="R19" s="115" t="s">
        <v>85</v>
      </c>
      <c r="Y19" s="125"/>
      <c r="Z19" s="125"/>
      <c r="AA19" s="102"/>
      <c r="AB19" s="102"/>
      <c r="AC19" s="102"/>
      <c r="AD19" s="110"/>
      <c r="AE19" s="110"/>
      <c r="AF19" s="110"/>
      <c r="AG19" s="110"/>
      <c r="AH19" s="110"/>
      <c r="AI19" s="102"/>
      <c r="AJ19" s="102"/>
    </row>
    <row r="20" spans="1:36" ht="30.6" customHeight="1" x14ac:dyDescent="0.2">
      <c r="A20" s="103" t="str">
        <f>'2 CONTEXTO E IDENTIFICACIÓN'!A20</f>
        <v>R12</v>
      </c>
      <c r="B20" s="104" t="str">
        <f>+'2 CONTEXTO E IDENTIFICACIÓN'!E20</f>
        <v xml:space="preserve">  </v>
      </c>
      <c r="C20" s="105" t="str">
        <f>+'3 PROBABIL E IMPACTO INHERENTE'!F20</f>
        <v/>
      </c>
      <c r="D20" s="105" t="str">
        <f>+'3 PROBABIL E IMPACTO INHERENTE'!N20</f>
        <v/>
      </c>
      <c r="E20" s="104" t="str">
        <f t="shared" si="0"/>
        <v/>
      </c>
      <c r="F20" s="106"/>
      <c r="G20" s="106"/>
      <c r="H20" s="106"/>
      <c r="I20" s="106"/>
      <c r="J20" s="106"/>
      <c r="K20" s="106"/>
      <c r="L20" s="106"/>
      <c r="M20" s="106"/>
      <c r="N20" s="106"/>
      <c r="O20" s="127"/>
      <c r="P20" s="127"/>
      <c r="Q20" s="125"/>
      <c r="Y20" s="125"/>
      <c r="Z20" s="125"/>
      <c r="AA20" s="102"/>
      <c r="AB20" s="102"/>
      <c r="AC20" s="102"/>
      <c r="AD20" s="110"/>
      <c r="AE20" s="110"/>
      <c r="AF20" s="110"/>
      <c r="AG20" s="110"/>
      <c r="AH20" s="110"/>
      <c r="AI20" s="102"/>
      <c r="AJ20" s="102"/>
    </row>
    <row r="21" spans="1:36" ht="30.6" customHeight="1" x14ac:dyDescent="0.2">
      <c r="A21" s="103" t="str">
        <f>'2 CONTEXTO E IDENTIFICACIÓN'!A21</f>
        <v>R13</v>
      </c>
      <c r="B21" s="104" t="str">
        <f>+'2 CONTEXTO E IDENTIFICACIÓN'!E21</f>
        <v xml:space="preserve">  </v>
      </c>
      <c r="C21" s="105" t="str">
        <f>+'3 PROBABIL E IMPACTO INHERENTE'!F21</f>
        <v/>
      </c>
      <c r="D21" s="105" t="str">
        <f>+'3 PROBABIL E IMPACTO INHERENTE'!N21</f>
        <v/>
      </c>
      <c r="E21" s="104" t="str">
        <f t="shared" si="0"/>
        <v/>
      </c>
      <c r="F21" s="106"/>
      <c r="G21" s="106"/>
      <c r="H21" s="106"/>
      <c r="I21" s="106"/>
      <c r="J21" s="106"/>
      <c r="K21" s="106"/>
      <c r="L21" s="106"/>
      <c r="M21" s="106"/>
      <c r="N21" s="106"/>
      <c r="O21" s="127"/>
      <c r="P21" s="127"/>
      <c r="Q21" s="128"/>
      <c r="Y21" s="125"/>
      <c r="Z21" s="125"/>
      <c r="AA21" s="102"/>
      <c r="AB21" s="123"/>
      <c r="AC21" s="123"/>
      <c r="AD21" s="123"/>
      <c r="AE21" s="123"/>
      <c r="AF21" s="123"/>
      <c r="AG21" s="123"/>
      <c r="AH21" s="110"/>
      <c r="AI21" s="102"/>
      <c r="AJ21" s="102"/>
    </row>
    <row r="22" spans="1:36" ht="30.6" customHeight="1" x14ac:dyDescent="0.2">
      <c r="A22" s="103" t="str">
        <f>'2 CONTEXTO E IDENTIFICACIÓN'!A22</f>
        <v>R14</v>
      </c>
      <c r="B22" s="104" t="str">
        <f>+'2 CONTEXTO E IDENTIFICACIÓN'!E22</f>
        <v xml:space="preserve">  </v>
      </c>
      <c r="C22" s="105" t="str">
        <f>+'3 PROBABIL E IMPACTO INHERENTE'!F22</f>
        <v/>
      </c>
      <c r="D22" s="105" t="str">
        <f>+'3 PROBABIL E IMPACTO INHERENTE'!N22</f>
        <v/>
      </c>
      <c r="E22" s="104" t="str">
        <f t="shared" si="0"/>
        <v/>
      </c>
      <c r="F22" s="106"/>
      <c r="G22" s="106"/>
      <c r="H22" s="106"/>
      <c r="I22" s="106"/>
      <c r="J22" s="106"/>
      <c r="K22" s="106"/>
      <c r="L22" s="106"/>
      <c r="M22" s="106"/>
      <c r="N22" s="106"/>
      <c r="O22" s="127"/>
      <c r="P22" s="127"/>
      <c r="AA22" s="102"/>
      <c r="AB22" s="129"/>
      <c r="AC22" s="129"/>
      <c r="AD22" s="129"/>
      <c r="AE22" s="129"/>
      <c r="AF22" s="129"/>
      <c r="AG22" s="129"/>
      <c r="AH22" s="110"/>
      <c r="AI22" s="102"/>
      <c r="AJ22" s="102"/>
    </row>
    <row r="23" spans="1:36" ht="30.6" customHeight="1" x14ac:dyDescent="0.2">
      <c r="A23" s="103" t="str">
        <f>'2 CONTEXTO E IDENTIFICACIÓN'!A23</f>
        <v>R15</v>
      </c>
      <c r="B23" s="104" t="str">
        <f>+'2 CONTEXTO E IDENTIFICACIÓN'!E23</f>
        <v xml:space="preserve">  </v>
      </c>
      <c r="C23" s="105" t="str">
        <f>+'3 PROBABIL E IMPACTO INHERENTE'!F23</f>
        <v/>
      </c>
      <c r="D23" s="105" t="str">
        <f>+'3 PROBABIL E IMPACTO INHERENTE'!N23</f>
        <v/>
      </c>
      <c r="E23" s="104" t="str">
        <f t="shared" si="0"/>
        <v/>
      </c>
      <c r="F23" s="106"/>
      <c r="G23" s="106"/>
      <c r="H23" s="106"/>
      <c r="I23" s="106"/>
      <c r="J23" s="106"/>
      <c r="K23" s="106"/>
      <c r="L23" s="106"/>
      <c r="M23" s="106"/>
      <c r="N23" s="106"/>
      <c r="O23" s="127"/>
      <c r="P23" s="127"/>
      <c r="AA23" s="102"/>
      <c r="AB23" s="123"/>
      <c r="AC23" s="123"/>
      <c r="AD23" s="123"/>
      <c r="AE23" s="123"/>
      <c r="AF23" s="123"/>
      <c r="AG23" s="123"/>
      <c r="AH23" s="110"/>
      <c r="AI23" s="102"/>
      <c r="AJ23" s="102"/>
    </row>
    <row r="24" spans="1:36" ht="30.6" customHeight="1" x14ac:dyDescent="0.2">
      <c r="A24" s="103" t="str">
        <f>'2 CONTEXTO E IDENTIFICACIÓN'!A24</f>
        <v>R16</v>
      </c>
      <c r="B24" s="104" t="str">
        <f>+'2 CONTEXTO E IDENTIFICACIÓN'!E24</f>
        <v xml:space="preserve">  </v>
      </c>
      <c r="C24" s="105" t="str">
        <f>+'3 PROBABIL E IMPACTO INHERENTE'!F24</f>
        <v/>
      </c>
      <c r="D24" s="105" t="str">
        <f>+'3 PROBABIL E IMPACTO INHERENTE'!N24</f>
        <v/>
      </c>
      <c r="E24" s="104" t="str">
        <f t="shared" si="0"/>
        <v/>
      </c>
      <c r="F24" s="106"/>
      <c r="G24" s="106"/>
      <c r="H24" s="106"/>
      <c r="I24" s="106"/>
      <c r="J24" s="106"/>
      <c r="K24" s="106"/>
      <c r="L24" s="106"/>
      <c r="M24" s="106"/>
      <c r="N24" s="106"/>
      <c r="AA24" s="102"/>
      <c r="AB24" s="123"/>
      <c r="AC24" s="123"/>
      <c r="AD24" s="123"/>
      <c r="AE24" s="123"/>
      <c r="AF24" s="123"/>
      <c r="AG24" s="123"/>
      <c r="AH24" s="110"/>
      <c r="AI24" s="102"/>
      <c r="AJ24" s="102"/>
    </row>
    <row r="25" spans="1:36" ht="30.6" customHeight="1" x14ac:dyDescent="0.25">
      <c r="A25" s="103" t="str">
        <f>'2 CONTEXTO E IDENTIFICACIÓN'!A25</f>
        <v>R17</v>
      </c>
      <c r="B25" s="104" t="str">
        <f>+'2 CONTEXTO E IDENTIFICACIÓN'!E25</f>
        <v xml:space="preserve">  </v>
      </c>
      <c r="C25" s="105" t="str">
        <f>+'3 PROBABIL E IMPACTO INHERENTE'!F25</f>
        <v/>
      </c>
      <c r="D25" s="105" t="str">
        <f>+'3 PROBABIL E IMPACTO INHERENTE'!N25</f>
        <v/>
      </c>
      <c r="E25" s="104" t="str">
        <f t="shared" si="0"/>
        <v/>
      </c>
      <c r="F25" s="106"/>
      <c r="G25" s="106"/>
      <c r="H25" s="106"/>
      <c r="I25" s="106"/>
      <c r="J25" s="106"/>
      <c r="K25" s="106"/>
      <c r="L25" s="106"/>
      <c r="M25" s="106"/>
      <c r="N25" s="106"/>
    </row>
    <row r="26" spans="1:36" ht="30.6" customHeight="1" x14ac:dyDescent="0.25">
      <c r="A26" s="103" t="str">
        <f>'2 CONTEXTO E IDENTIFICACIÓN'!A26</f>
        <v>R18</v>
      </c>
      <c r="B26" s="104" t="str">
        <f>+'2 CONTEXTO E IDENTIFICACIÓN'!E26</f>
        <v xml:space="preserve">  </v>
      </c>
      <c r="C26" s="105" t="str">
        <f>+'3 PROBABIL E IMPACTO INHERENTE'!F26</f>
        <v/>
      </c>
      <c r="D26" s="105" t="str">
        <f>+'3 PROBABIL E IMPACTO INHERENTE'!N26</f>
        <v/>
      </c>
      <c r="E26" s="104" t="str">
        <f t="shared" si="0"/>
        <v/>
      </c>
      <c r="F26" s="106"/>
      <c r="G26" s="106"/>
      <c r="H26" s="106"/>
      <c r="I26" s="106"/>
      <c r="J26" s="106"/>
      <c r="K26" s="106"/>
      <c r="L26" s="106"/>
      <c r="M26" s="106"/>
      <c r="N26" s="106"/>
    </row>
    <row r="27" spans="1:36" ht="30.6" customHeight="1" x14ac:dyDescent="0.25">
      <c r="A27" s="103" t="str">
        <f>'2 CONTEXTO E IDENTIFICACIÓN'!A27</f>
        <v>R19</v>
      </c>
      <c r="B27" s="104" t="str">
        <f>+'2 CONTEXTO E IDENTIFICACIÓN'!E27</f>
        <v xml:space="preserve">  </v>
      </c>
      <c r="C27" s="105" t="str">
        <f>+'3 PROBABIL E IMPACTO INHERENTE'!F27</f>
        <v/>
      </c>
      <c r="D27" s="105" t="str">
        <f>+'3 PROBABIL E IMPACTO INHERENTE'!N27</f>
        <v/>
      </c>
      <c r="E27" s="104" t="str">
        <f t="shared" si="0"/>
        <v/>
      </c>
      <c r="F27" s="106"/>
      <c r="G27" s="106"/>
      <c r="H27" s="106"/>
      <c r="I27" s="106"/>
      <c r="J27" s="106"/>
      <c r="K27" s="106"/>
      <c r="L27" s="106"/>
      <c r="M27" s="106"/>
      <c r="N27" s="106"/>
    </row>
    <row r="28" spans="1:36" ht="42.6" customHeight="1" x14ac:dyDescent="0.25">
      <c r="A28" s="103" t="str">
        <f>'2 CONTEXTO E IDENTIFICACIÓN'!A28</f>
        <v>R20</v>
      </c>
      <c r="B28" s="104" t="str">
        <f>+'2 CONTEXTO E IDENTIFICACIÓN'!E28</f>
        <v xml:space="preserve">  </v>
      </c>
      <c r="C28" s="105" t="str">
        <f>+'3 PROBABIL E IMPACTO INHERENTE'!F28</f>
        <v/>
      </c>
      <c r="D28" s="105" t="str">
        <f>+'3 PROBABIL E IMPACTO INHERENTE'!N28</f>
        <v/>
      </c>
      <c r="E28" s="104" t="str">
        <f t="shared" si="0"/>
        <v/>
      </c>
      <c r="F28" s="106"/>
      <c r="G28" s="106"/>
      <c r="H28" s="106"/>
      <c r="I28" s="106"/>
      <c r="J28" s="106"/>
      <c r="K28" s="106"/>
      <c r="L28" s="106"/>
      <c r="M28" s="106"/>
      <c r="N28" s="106"/>
    </row>
    <row r="29" spans="1:36" ht="14.45" customHeight="1" x14ac:dyDescent="0.25">
      <c r="B29" s="86"/>
      <c r="D29" s="86"/>
      <c r="E29" s="86"/>
      <c r="F29" s="86"/>
      <c r="G29" s="86"/>
      <c r="H29" s="86"/>
      <c r="I29" s="86"/>
      <c r="J29" s="86"/>
      <c r="K29" s="86"/>
      <c r="L29" s="86"/>
      <c r="M29" s="86"/>
      <c r="N29" s="86"/>
      <c r="Y29" s="91"/>
      <c r="Z29" s="91"/>
      <c r="AA29" s="91"/>
      <c r="AB29" s="91"/>
      <c r="AC29" s="91"/>
      <c r="AD29" s="86"/>
      <c r="AE29" s="86"/>
      <c r="AF29" s="86"/>
      <c r="AG29" s="86"/>
      <c r="AH29" s="86"/>
    </row>
    <row r="30" spans="1:36" ht="39" customHeight="1" x14ac:dyDescent="0.25">
      <c r="B30" s="86"/>
      <c r="D30" s="86"/>
      <c r="E30" s="86"/>
      <c r="F30" s="86"/>
      <c r="G30" s="86"/>
      <c r="H30" s="86"/>
      <c r="I30" s="86"/>
      <c r="J30" s="86"/>
      <c r="K30" s="86"/>
      <c r="L30" s="86"/>
      <c r="M30" s="86"/>
      <c r="N30" s="86"/>
      <c r="Y30" s="91"/>
      <c r="Z30" s="91"/>
      <c r="AA30" s="91"/>
      <c r="AB30" s="91"/>
      <c r="AC30" s="91"/>
      <c r="AD30" s="86"/>
      <c r="AE30" s="86"/>
      <c r="AF30" s="86"/>
      <c r="AG30" s="86"/>
      <c r="AH30" s="86"/>
    </row>
    <row r="31" spans="1:36" ht="19.5" customHeight="1" x14ac:dyDescent="0.25">
      <c r="B31" s="86"/>
      <c r="D31" s="86"/>
      <c r="E31" s="86"/>
      <c r="F31" s="86"/>
      <c r="G31" s="86"/>
      <c r="H31" s="86"/>
      <c r="I31" s="86"/>
      <c r="J31" s="86"/>
      <c r="K31" s="86"/>
      <c r="L31" s="86"/>
      <c r="M31" s="86"/>
      <c r="N31" s="86"/>
      <c r="Y31" s="91"/>
      <c r="Z31" s="91"/>
      <c r="AA31" s="91"/>
      <c r="AB31" s="91"/>
      <c r="AC31" s="91"/>
      <c r="AD31" s="86"/>
      <c r="AE31" s="86"/>
      <c r="AF31" s="86"/>
      <c r="AG31" s="86"/>
      <c r="AH31" s="86"/>
    </row>
    <row r="32" spans="1:36" ht="19.5" customHeight="1" x14ac:dyDescent="0.25">
      <c r="B32" s="86"/>
      <c r="D32" s="86"/>
      <c r="E32" s="86"/>
      <c r="F32" s="86"/>
      <c r="G32" s="86"/>
      <c r="H32" s="86"/>
      <c r="I32" s="86"/>
      <c r="J32" s="86"/>
      <c r="K32" s="86"/>
      <c r="L32" s="86"/>
      <c r="M32" s="86"/>
      <c r="N32" s="86"/>
      <c r="Y32" s="91"/>
      <c r="Z32" s="91"/>
      <c r="AA32" s="91"/>
      <c r="AB32" s="91"/>
      <c r="AC32" s="91"/>
      <c r="AD32" s="86"/>
      <c r="AE32" s="86"/>
      <c r="AF32" s="86"/>
      <c r="AG32" s="86"/>
      <c r="AH32" s="86"/>
    </row>
    <row r="33" spans="25:29" s="86" customFormat="1" ht="19.5" customHeight="1" x14ac:dyDescent="0.25">
      <c r="Y33" s="91"/>
      <c r="Z33" s="91"/>
      <c r="AA33" s="91"/>
      <c r="AB33" s="91"/>
      <c r="AC33" s="91"/>
    </row>
    <row r="34" spans="25:29" s="86" customFormat="1" ht="19.5" customHeight="1" x14ac:dyDescent="0.25">
      <c r="Y34" s="91"/>
      <c r="Z34" s="91"/>
      <c r="AA34" s="91"/>
      <c r="AB34" s="91"/>
      <c r="AC34" s="91"/>
    </row>
    <row r="35" spans="25:29" s="86" customFormat="1" ht="19.5" customHeight="1" x14ac:dyDescent="0.25">
      <c r="Y35" s="91"/>
      <c r="Z35" s="91"/>
      <c r="AA35" s="91"/>
      <c r="AB35" s="91"/>
      <c r="AC35" s="91"/>
    </row>
  </sheetData>
  <sheetProtection sheet="1" formatCells="0" formatColumns="0" formatRows="0" sort="0" autoFilter="0" pivotTables="0"/>
  <autoFilter ref="A8:AJ8">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formula1>#REF!</formula1>
    </dataValidation>
    <dataValidation allowBlank="1" showInputMessage="1" showErrorMessage="1" prompt="La probabilidad se encuentra determinada por una escala de 1 a 3, siendo 1 la menor probabilidad de ocurrencia del riesgo y 3 la mayor probabilidad de  ocurrencia." sqref="JA8"/>
    <dataValidation allowBlank="1" showInputMessage="1" showErrorMessage="1" prompt="Es la materialización del riesgo y las consecuencias de su aparición. Su escala es: 5 bajo impacto, 10 medio, 20 alto impacto._x000a_" sqref="JB8:JH8"/>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87"/>
  <sheetViews>
    <sheetView showGridLines="0" view="pageBreakPreview" zoomScale="62" zoomScaleNormal="10" zoomScaleSheetLayoutView="62" workbookViewId="0">
      <selection activeCell="B8" sqref="B8:B11"/>
    </sheetView>
  </sheetViews>
  <sheetFormatPr baseColWidth="10" defaultColWidth="11.42578125" defaultRowHeight="14.25" x14ac:dyDescent="0.25"/>
  <cols>
    <col min="1" max="1" width="25.42578125" style="54" customWidth="1"/>
    <col min="2" max="2" width="24.7109375" style="54" customWidth="1"/>
    <col min="3" max="3" width="15.5703125" style="54" customWidth="1"/>
    <col min="4" max="4" width="11.5703125" style="54" customWidth="1"/>
    <col min="5" max="5" width="10.140625" style="54" customWidth="1"/>
    <col min="6" max="6" width="19.7109375" style="54" customWidth="1"/>
    <col min="7" max="7" width="21.85546875" style="54" customWidth="1"/>
    <col min="8" max="8" width="32.42578125" style="54" customWidth="1"/>
    <col min="9" max="9" width="33.5703125" style="54" customWidth="1"/>
    <col min="10" max="10" width="15.42578125" style="54" customWidth="1"/>
    <col min="11" max="12" width="12.140625" style="66" customWidth="1"/>
    <col min="13" max="13" width="17.42578125" style="54" customWidth="1"/>
    <col min="14" max="14" width="12.140625" style="66" customWidth="1"/>
    <col min="15" max="15" width="14.140625" style="66" customWidth="1"/>
    <col min="16" max="16" width="12.140625" style="66" customWidth="1"/>
    <col min="17" max="17" width="13" style="66" customWidth="1"/>
    <col min="18" max="18" width="13.5703125" style="334" customWidth="1"/>
    <col min="19" max="19" width="13.42578125" style="334" customWidth="1"/>
    <col min="20" max="20" width="12.7109375" style="334" customWidth="1"/>
    <col min="21" max="21" width="14.42578125" style="163" customWidth="1"/>
    <col min="22" max="22" width="14.5703125" style="163" customWidth="1"/>
    <col min="23" max="23" width="11.42578125" style="54"/>
    <col min="24" max="24" width="21.7109375" style="10" customWidth="1"/>
    <col min="25" max="25" width="7.42578125" style="10" bestFit="1" customWidth="1"/>
    <col min="26" max="26" width="8.42578125" style="10" bestFit="1" customWidth="1"/>
    <col min="27" max="16384" width="11.42578125" style="54"/>
  </cols>
  <sheetData>
    <row r="1" spans="1:26" s="50" customFormat="1" ht="45" customHeight="1" x14ac:dyDescent="0.2">
      <c r="A1" s="411"/>
      <c r="B1" s="455" t="str">
        <f>+'2 CONTEXTO E IDENTIFICACIÓN'!B1</f>
        <v xml:space="preserve">FORMATO MAPA DE RIESGOS FISCAL PERSONERÍA DE PERERIA </v>
      </c>
      <c r="C1" s="49" t="str">
        <f>+'2 CONTEXTO E IDENTIFICACIÓN'!C1</f>
        <v>CÓDIGO:</v>
      </c>
      <c r="D1" s="49">
        <f>+'2 CONTEXTO E IDENTIFICACIÓN'!D1</f>
        <v>0</v>
      </c>
      <c r="F1" s="9"/>
      <c r="G1" s="240" t="str">
        <f>+'2 CONTEXTO E IDENTIFICACIÓN'!$F$4</f>
        <v>Elaboración o Actualización:</v>
      </c>
      <c r="H1" s="260" t="str">
        <f>+IF('2 CONTEXTO E IDENTIFICACIÓN'!$G$4="","",'2 CONTEXTO E IDENTIFICACIÓN'!$G$4)</f>
        <v/>
      </c>
      <c r="I1" s="19"/>
      <c r="J1" s="19"/>
      <c r="K1" s="19"/>
      <c r="L1" s="53"/>
      <c r="M1" s="52"/>
      <c r="N1" s="53"/>
      <c r="O1" s="53"/>
      <c r="P1" s="53"/>
      <c r="Q1" s="53"/>
      <c r="R1" s="326"/>
      <c r="S1" s="53"/>
      <c r="T1" s="53"/>
      <c r="U1" s="163"/>
      <c r="V1" s="163"/>
      <c r="W1" s="54"/>
      <c r="X1" s="10"/>
      <c r="Y1" s="10"/>
      <c r="Z1" s="10"/>
    </row>
    <row r="2" spans="1:26" s="50" customFormat="1" ht="45" customHeight="1" x14ac:dyDescent="0.2">
      <c r="A2" s="411"/>
      <c r="B2" s="456"/>
      <c r="C2" s="49" t="str">
        <f>+'2 CONTEXTO E IDENTIFICACIÓN'!C2</f>
        <v>VERSIÓN:</v>
      </c>
      <c r="D2" s="49">
        <f>+'2 CONTEXTO E IDENTIFICACIÓN'!D2</f>
        <v>1</v>
      </c>
      <c r="G2" s="243" t="str">
        <f>+'2 CONTEXTO E IDENTIFICACIÓN'!$D$5</f>
        <v>Vigencia del:</v>
      </c>
      <c r="H2" s="241">
        <f>+IF('2 CONTEXTO E IDENTIFICACIÓN'!$E$5="","",'2 CONTEXTO E IDENTIFICACIÓN'!$E$5)</f>
        <v>45783</v>
      </c>
      <c r="I2" s="242" t="s">
        <v>110</v>
      </c>
      <c r="J2" s="239">
        <f>+IF('2 CONTEXTO E IDENTIFICACIÓN'!$G$5="","",'2 CONTEXTO E IDENTIFICACIÓN'!$G$5)</f>
        <v>46021</v>
      </c>
      <c r="L2" s="56"/>
      <c r="M2" s="55"/>
      <c r="N2" s="56"/>
      <c r="O2" s="56"/>
      <c r="P2" s="56"/>
      <c r="Q2" s="56"/>
      <c r="R2" s="326"/>
      <c r="S2" s="53"/>
      <c r="T2" s="329"/>
      <c r="U2" s="163"/>
      <c r="V2" s="325"/>
      <c r="W2" s="54"/>
      <c r="X2" s="9"/>
      <c r="Y2" s="9"/>
      <c r="Z2" s="9"/>
    </row>
    <row r="3" spans="1:26" s="50" customFormat="1" ht="15.75" thickBot="1" x14ac:dyDescent="0.25">
      <c r="A3" s="18" t="s">
        <v>156</v>
      </c>
      <c r="B3" s="413" t="str">
        <f>+IF('2 CONTEXTO E IDENTIFICACIÓN'!$B$4="","",'2 CONTEXTO E IDENTIFICACIÓN'!$B$4)</f>
        <v/>
      </c>
      <c r="C3" s="413"/>
      <c r="D3" s="413"/>
      <c r="E3" s="57"/>
      <c r="G3" s="57"/>
      <c r="H3" s="57"/>
      <c r="I3" s="57"/>
      <c r="J3" s="57"/>
      <c r="K3" s="58"/>
      <c r="L3" s="58"/>
      <c r="M3" s="57"/>
      <c r="N3" s="58"/>
      <c r="O3" s="58"/>
      <c r="P3" s="58"/>
      <c r="Q3" s="58"/>
      <c r="R3" s="330"/>
      <c r="S3" s="330"/>
      <c r="T3" s="330"/>
      <c r="U3" s="163"/>
      <c r="V3" s="163"/>
      <c r="W3" s="54"/>
      <c r="X3" s="9"/>
      <c r="Y3" s="9"/>
      <c r="Z3" s="9"/>
    </row>
    <row r="4" spans="1:26" s="60" customFormat="1" ht="16.5" customHeight="1" x14ac:dyDescent="0.25">
      <c r="A4" s="18" t="s">
        <v>292</v>
      </c>
      <c r="B4" s="413" t="str">
        <f>+IF('2 CONTEXTO E IDENTIFICACIÓN'!$D$4="","",'2 CONTEXTO E IDENTIFICACIÓN'!$D$4)</f>
        <v/>
      </c>
      <c r="C4" s="414"/>
      <c r="D4" s="414"/>
      <c r="E4" s="59" t="s">
        <v>43</v>
      </c>
      <c r="F4" s="55" t="s">
        <v>44</v>
      </c>
      <c r="G4" s="59"/>
      <c r="H4" s="59"/>
      <c r="I4" s="59"/>
      <c r="R4" s="452" t="s">
        <v>200</v>
      </c>
      <c r="S4" s="452" t="s">
        <v>201</v>
      </c>
      <c r="T4" s="452" t="s">
        <v>202</v>
      </c>
      <c r="U4" s="163"/>
      <c r="V4" s="163"/>
      <c r="W4" s="54"/>
      <c r="X4" s="404" t="s">
        <v>270</v>
      </c>
      <c r="Y4" s="405"/>
      <c r="Z4" s="406"/>
    </row>
    <row r="5" spans="1:26" s="60" customFormat="1" ht="16.5" customHeight="1" x14ac:dyDescent="0.25">
      <c r="A5" s="247"/>
      <c r="B5" s="246"/>
      <c r="C5" s="246"/>
      <c r="D5" s="163"/>
      <c r="E5" s="59"/>
      <c r="F5" s="59"/>
      <c r="G5" s="59"/>
      <c r="H5" s="59"/>
      <c r="I5" s="59"/>
      <c r="J5" s="458" t="s">
        <v>109</v>
      </c>
      <c r="K5" s="458"/>
      <c r="L5" s="458"/>
      <c r="M5" s="458"/>
      <c r="N5" s="458"/>
      <c r="O5" s="458"/>
      <c r="P5" s="458"/>
      <c r="Q5" s="458"/>
      <c r="R5" s="453"/>
      <c r="S5" s="453"/>
      <c r="T5" s="453"/>
      <c r="U5" s="163"/>
      <c r="V5" s="163"/>
      <c r="W5" s="54"/>
      <c r="X5" s="27" t="s">
        <v>51</v>
      </c>
      <c r="Y5" s="28" t="s">
        <v>271</v>
      </c>
      <c r="Z5" s="29" t="s">
        <v>272</v>
      </c>
    </row>
    <row r="6" spans="1:26" ht="29.25" customHeight="1" x14ac:dyDescent="0.25">
      <c r="A6" s="450" t="s">
        <v>196</v>
      </c>
      <c r="B6" s="450" t="s">
        <v>195</v>
      </c>
      <c r="C6" s="450" t="s">
        <v>114</v>
      </c>
      <c r="D6" s="450" t="s">
        <v>115</v>
      </c>
      <c r="E6" s="459" t="s">
        <v>111</v>
      </c>
      <c r="F6" s="464" t="s">
        <v>174</v>
      </c>
      <c r="G6" s="465"/>
      <c r="H6" s="459"/>
      <c r="I6" s="206"/>
      <c r="J6" s="461" t="s">
        <v>104</v>
      </c>
      <c r="K6" s="462"/>
      <c r="L6" s="462"/>
      <c r="M6" s="462"/>
      <c r="N6" s="463"/>
      <c r="O6" s="461" t="s">
        <v>108</v>
      </c>
      <c r="P6" s="462"/>
      <c r="Q6" s="463"/>
      <c r="R6" s="454"/>
      <c r="S6" s="454"/>
      <c r="T6" s="454"/>
      <c r="X6" s="32" t="s">
        <v>54</v>
      </c>
      <c r="Y6" s="35">
        <v>0.01</v>
      </c>
      <c r="Z6" s="34">
        <v>0.2</v>
      </c>
    </row>
    <row r="7" spans="1:26" s="48" customFormat="1" ht="72" thickBot="1" x14ac:dyDescent="0.3">
      <c r="A7" s="457"/>
      <c r="B7" s="457"/>
      <c r="C7" s="451"/>
      <c r="D7" s="451"/>
      <c r="E7" s="460"/>
      <c r="F7" s="61" t="s">
        <v>273</v>
      </c>
      <c r="G7" s="162" t="s">
        <v>175</v>
      </c>
      <c r="H7" s="162" t="s">
        <v>176</v>
      </c>
      <c r="I7" s="162" t="s">
        <v>267</v>
      </c>
      <c r="J7" s="61" t="s">
        <v>89</v>
      </c>
      <c r="K7" s="62" t="s">
        <v>90</v>
      </c>
      <c r="L7" s="62" t="s">
        <v>113</v>
      </c>
      <c r="M7" s="61" t="s">
        <v>91</v>
      </c>
      <c r="N7" s="62" t="s">
        <v>92</v>
      </c>
      <c r="O7" s="62" t="s">
        <v>96</v>
      </c>
      <c r="P7" s="62" t="s">
        <v>3</v>
      </c>
      <c r="Q7" s="62" t="s">
        <v>101</v>
      </c>
      <c r="R7" s="62" t="s">
        <v>112</v>
      </c>
      <c r="S7" s="62" t="s">
        <v>116</v>
      </c>
      <c r="T7" s="319" t="s">
        <v>10</v>
      </c>
      <c r="U7" s="62" t="s">
        <v>268</v>
      </c>
      <c r="V7" s="62" t="s">
        <v>269</v>
      </c>
      <c r="X7" s="37" t="s">
        <v>56</v>
      </c>
      <c r="Y7" s="35">
        <v>0.21</v>
      </c>
      <c r="Z7" s="34">
        <v>0.4</v>
      </c>
    </row>
    <row r="8" spans="1:26" ht="108" customHeight="1" thickBot="1" x14ac:dyDescent="0.3">
      <c r="A8" s="438" t="str">
        <f>'2 CONTEXTO E IDENTIFICACIÓN'!A9</f>
        <v>R1</v>
      </c>
      <c r="B8" s="441" t="str">
        <f>+'2 CONTEXTO E IDENTIFICACIÓN'!E9</f>
        <v>Posibilidad de pérdida Económica por pago de viáticos, honorarios o gastos de desplazamiento sin justificación o por encima de los valores establecidos normativamente debido al desconocimiento de normas, falta de rigurosidad en los documentos que soportan el gasto</v>
      </c>
      <c r="C8" s="444">
        <f>+'3 PROBABIL E IMPACTO INHERENTE'!E9</f>
        <v>0.6</v>
      </c>
      <c r="D8" s="447">
        <f>+'3 PROBABIL E IMPACTO INHERENTE'!M9</f>
        <v>0.4</v>
      </c>
      <c r="E8" s="67">
        <v>1</v>
      </c>
      <c r="F8" s="339" t="s">
        <v>316</v>
      </c>
      <c r="G8" s="339" t="s">
        <v>282</v>
      </c>
      <c r="H8" s="338" t="s">
        <v>283</v>
      </c>
      <c r="I8" s="316" t="str">
        <f t="shared" ref="I8:I39" si="0">+CONCATENATE(F8," ",G8," ",H8)</f>
        <v>Asesor financiero       Secretario del Despacho valida y registra diariamente las entradas y salidas en el aplicativo dispuesto para tal fin, el cual alimenta automáticamente el inventario de bienes muebles de la entidad y su responsable</v>
      </c>
      <c r="J8" s="5" t="s">
        <v>105</v>
      </c>
      <c r="K8" s="63">
        <f>+IF(J8='11 FORMULAS'!$E$4,'11 FORMULAS'!$F$4,IF(J8='11 FORMULAS'!$E$5,'11 FORMULAS'!$F$5,IF(J8='11 FORMULAS'!$E$6,'11 FORMULAS'!$F$6,"")))</f>
        <v>0.25</v>
      </c>
      <c r="L8" s="63" t="str">
        <f>+IF(OR(J8='11 FORMULAS'!$O$4,J8='11 FORMULAS'!$O$5),'11 FORMULAS'!$P$5,IF(J8='11 FORMULAS'!$O$6,'11 FORMULAS'!$P$6,""))</f>
        <v>Probabilidad</v>
      </c>
      <c r="M8" s="5" t="s">
        <v>94</v>
      </c>
      <c r="N8" s="63">
        <f>+IF(M8='11 FORMULAS'!$H$4,'11 FORMULAS'!$I$4,IF(M8='11 FORMULAS'!$H$5,'11 FORMULAS'!$I$5,""))</f>
        <v>0.15</v>
      </c>
      <c r="O8" s="6" t="s">
        <v>97</v>
      </c>
      <c r="P8" s="6" t="s">
        <v>99</v>
      </c>
      <c r="Q8" s="6" t="s">
        <v>102</v>
      </c>
      <c r="R8" s="331">
        <f>+IFERROR(K8+N8,"")</f>
        <v>0.4</v>
      </c>
      <c r="S8" s="331">
        <f>IF(L8='11 FORMULAS'!$P$5,C8-(C8*R8),C8)</f>
        <v>0.36</v>
      </c>
      <c r="T8" s="331">
        <f>IF(L8='11 FORMULAS'!$P$6,D8-(D8*R8),D8)</f>
        <v>0.4</v>
      </c>
      <c r="U8" s="432">
        <f>+IF(S11="","",S11)</f>
        <v>0.252</v>
      </c>
      <c r="V8" s="435">
        <f>+IF(T11="","",T11)</f>
        <v>0.30000000000000004</v>
      </c>
      <c r="X8" s="40" t="s">
        <v>58</v>
      </c>
      <c r="Y8" s="35">
        <v>0.41</v>
      </c>
      <c r="Z8" s="34">
        <v>0.6</v>
      </c>
    </row>
    <row r="9" spans="1:26" ht="207" customHeight="1" thickBot="1" x14ac:dyDescent="0.3">
      <c r="A9" s="439"/>
      <c r="B9" s="442"/>
      <c r="C9" s="445"/>
      <c r="D9" s="448"/>
      <c r="E9" s="68">
        <v>2</v>
      </c>
      <c r="F9" s="339" t="s">
        <v>284</v>
      </c>
      <c r="G9" s="339" t="s">
        <v>286</v>
      </c>
      <c r="H9" s="339" t="s">
        <v>294</v>
      </c>
      <c r="I9" s="317" t="str">
        <f t="shared" si="0"/>
        <v>El coordinador administrativo verifica  Bimensualmente el cargue de los contratos en la plataforma de acuerdo a procedimiento establecido.</v>
      </c>
      <c r="J9" s="1" t="s">
        <v>106</v>
      </c>
      <c r="K9" s="64">
        <f>+IF(J9='11 FORMULAS'!$E$4,'11 FORMULAS'!$F$4,IF(J9='11 FORMULAS'!$E$5,'11 FORMULAS'!$F$5,IF(J9='11 FORMULAS'!$E$6,'11 FORMULAS'!$F$6,"")))</f>
        <v>0.15</v>
      </c>
      <c r="L9" s="64" t="str">
        <f>+IF(OR(J9='11 FORMULAS'!$O$4,J9='11 FORMULAS'!$O$5),'11 FORMULAS'!$P$5,IF(J9='11 FORMULAS'!$O$6,'11 FORMULAS'!$P$6,""))</f>
        <v>Probabilidad</v>
      </c>
      <c r="M9" s="1" t="s">
        <v>94</v>
      </c>
      <c r="N9" s="64">
        <f>+IF(M9='11 FORMULAS'!$H$4,'11 FORMULAS'!$I$4,IF(M9='11 FORMULAS'!$H$5,'11 FORMULAS'!$I$5,""))</f>
        <v>0.15</v>
      </c>
      <c r="O9" s="4" t="s">
        <v>97</v>
      </c>
      <c r="P9" s="4" t="s">
        <v>99</v>
      </c>
      <c r="Q9" s="4" t="s">
        <v>102</v>
      </c>
      <c r="R9" s="332">
        <f t="shared" ref="R9:R11" si="1">+IFERROR(K9+N9,"")</f>
        <v>0.3</v>
      </c>
      <c r="S9" s="332">
        <f>IF(L9='11 FORMULAS'!$P$5,S8-(S8*R9),S8)</f>
        <v>0.252</v>
      </c>
      <c r="T9" s="332">
        <f>IF(L9='11 FORMULAS'!$P$6,T8-(T8*R9),T8)</f>
        <v>0.4</v>
      </c>
      <c r="U9" s="433"/>
      <c r="V9" s="436"/>
      <c r="X9" s="41" t="s">
        <v>60</v>
      </c>
      <c r="Y9" s="35">
        <v>0.61</v>
      </c>
      <c r="Z9" s="34">
        <v>0.8</v>
      </c>
    </row>
    <row r="10" spans="1:26" ht="138.94999999999999" customHeight="1" x14ac:dyDescent="0.25">
      <c r="A10" s="439"/>
      <c r="B10" s="442"/>
      <c r="C10" s="445"/>
      <c r="D10" s="448"/>
      <c r="E10" s="68">
        <v>3</v>
      </c>
      <c r="F10" s="339" t="s">
        <v>285</v>
      </c>
      <c r="G10" s="339" t="s">
        <v>287</v>
      </c>
      <c r="H10" s="338" t="s">
        <v>288</v>
      </c>
      <c r="I10" s="317" t="str">
        <f t="shared" si="0"/>
        <v>El director administrativo verifica Semestralmente la vigencia y actualización de la póliza de acuerdo a los bienes que ingresan a la entidad, en caso de presentarse un siniestro adelanta las reclamaciones respectivas ante el asegurador</v>
      </c>
      <c r="J10" s="1" t="s">
        <v>107</v>
      </c>
      <c r="K10" s="64">
        <f>+IF(J10='11 FORMULAS'!$E$4,'11 FORMULAS'!$F$4,IF(J10='11 FORMULAS'!$E$5,'11 FORMULAS'!$F$5,IF(J10='11 FORMULAS'!$E$6,'11 FORMULAS'!$F$6,"")))</f>
        <v>0.1</v>
      </c>
      <c r="L10" s="64" t="str">
        <f>+IF(OR(J10='11 FORMULAS'!$O$4,J10='11 FORMULAS'!$O$5),'11 FORMULAS'!$P$5,IF(J10='11 FORMULAS'!$O$6,'11 FORMULAS'!$P$6,""))</f>
        <v>Impacto</v>
      </c>
      <c r="M10" s="1" t="s">
        <v>94</v>
      </c>
      <c r="N10" s="64">
        <f>+IF(M10='11 FORMULAS'!$H$4,'11 FORMULAS'!$I$4,IF(M10='11 FORMULAS'!$H$5,'11 FORMULAS'!$I$5,""))</f>
        <v>0.15</v>
      </c>
      <c r="O10" s="4" t="s">
        <v>97</v>
      </c>
      <c r="P10" s="4" t="s">
        <v>99</v>
      </c>
      <c r="Q10" s="4" t="s">
        <v>102</v>
      </c>
      <c r="R10" s="332">
        <f>+IFERROR(K10+N10,"")</f>
        <v>0.25</v>
      </c>
      <c r="S10" s="332">
        <f>IF(L10='11 FORMULAS'!$P$5,S9-(S9*R10),S9)</f>
        <v>0.252</v>
      </c>
      <c r="T10" s="332">
        <f>IF(L10='11 FORMULAS'!$P$6,T9-(T9*R10),T9)</f>
        <v>0.30000000000000004</v>
      </c>
      <c r="U10" s="433"/>
      <c r="V10" s="436"/>
      <c r="X10" s="42" t="s">
        <v>61</v>
      </c>
      <c r="Y10" s="35">
        <v>0.81</v>
      </c>
      <c r="Z10" s="34">
        <v>1</v>
      </c>
    </row>
    <row r="11" spans="1:26" ht="29.45" customHeight="1" thickBot="1" x14ac:dyDescent="0.3">
      <c r="A11" s="440"/>
      <c r="B11" s="443"/>
      <c r="C11" s="446"/>
      <c r="D11" s="449"/>
      <c r="E11" s="69">
        <v>4</v>
      </c>
      <c r="F11" s="231"/>
      <c r="G11" s="231"/>
      <c r="H11" s="231"/>
      <c r="I11" s="318" t="str">
        <f t="shared" si="0"/>
        <v xml:space="preserve">  </v>
      </c>
      <c r="J11" s="7"/>
      <c r="K11" s="65" t="str">
        <f>+IF(J11='11 FORMULAS'!$E$4,'11 FORMULAS'!$F$4,IF(J11='11 FORMULAS'!$E$5,'11 FORMULAS'!$F$5,IF(J11='11 FORMULAS'!$E$6,'11 FORMULAS'!$F$6,"")))</f>
        <v/>
      </c>
      <c r="L11" s="65" t="str">
        <f>+IF(OR(J11='11 FORMULAS'!$O$4,J11='11 FORMULAS'!$O$5),'11 FORMULAS'!$P$5,IF(J11='11 FORMULAS'!$O$6,'11 FORMULAS'!$P$6,""))</f>
        <v/>
      </c>
      <c r="M11" s="7"/>
      <c r="N11" s="65" t="str">
        <f>+IF(M11='11 FORMULAS'!$H$4,'11 FORMULAS'!$I$4,IF(M11='11 FORMULAS'!$H$5,'11 FORMULAS'!$I$5,""))</f>
        <v/>
      </c>
      <c r="O11" s="8"/>
      <c r="P11" s="8"/>
      <c r="Q11" s="8"/>
      <c r="R11" s="333" t="str">
        <f t="shared" si="1"/>
        <v/>
      </c>
      <c r="S11" s="333">
        <f>IF(L11='11 FORMULAS'!$P$5,S10-(S10*R11),S10)</f>
        <v>0.252</v>
      </c>
      <c r="T11" s="333">
        <f>IF(L11='11 FORMULAS'!$P$6,T10-(T10*R11),T10)</f>
        <v>0.30000000000000004</v>
      </c>
      <c r="U11" s="434"/>
      <c r="V11" s="437"/>
      <c r="X11" s="43"/>
      <c r="Y11" s="44"/>
      <c r="Z11" s="45"/>
    </row>
    <row r="12" spans="1:26" ht="29.45" customHeight="1" x14ac:dyDescent="0.25">
      <c r="A12" s="438" t="str">
        <f>'2 CONTEXTO E IDENTIFICACIÓN'!A10</f>
        <v>R2</v>
      </c>
      <c r="B12" s="441" t="str">
        <f>+'2 CONTEXTO E IDENTIFICACIÓN'!E10</f>
        <v>Posibilidad de pérdida Económica y Reputacional por pérdida, extravío, hurto, robo o declaratoria de bienes faltantes pertenecientes a la Entidad debido a falta de controles de los inventarios fisicos de propiedad de la entidad</v>
      </c>
      <c r="C12" s="444">
        <f>+'3 PROBABIL E IMPACTO INHERENTE'!E10</f>
        <v>0.2</v>
      </c>
      <c r="D12" s="447">
        <f>+'3 PROBABIL E IMPACTO INHERENTE'!M10</f>
        <v>0.6</v>
      </c>
      <c r="E12" s="67">
        <v>1</v>
      </c>
      <c r="F12" s="70"/>
      <c r="G12" s="70"/>
      <c r="H12" s="70"/>
      <c r="I12" s="316" t="str">
        <f t="shared" si="0"/>
        <v xml:space="preserve">  </v>
      </c>
      <c r="J12" s="5"/>
      <c r="K12" s="63" t="str">
        <f>+IF(J12='11 FORMULAS'!$E$4,'11 FORMULAS'!$F$4,IF(J12='11 FORMULAS'!$E$5,'11 FORMULAS'!$F$5,IF(J12='11 FORMULAS'!$E$6,'11 FORMULAS'!$F$6,"")))</f>
        <v/>
      </c>
      <c r="L12" s="63" t="str">
        <f>+IF(OR(J12='11 FORMULAS'!$O$4,J12='11 FORMULAS'!$O$5),'11 FORMULAS'!$P$5,IF(J12='11 FORMULAS'!$O$6,'11 FORMULAS'!$P$6,""))</f>
        <v/>
      </c>
      <c r="M12" s="5"/>
      <c r="N12" s="63" t="str">
        <f>+IF(M12='11 FORMULAS'!$H$4,'11 FORMULAS'!$I$4,IF(M12='11 FORMULAS'!$H$5,'11 FORMULAS'!$I$5,""))</f>
        <v/>
      </c>
      <c r="O12" s="6"/>
      <c r="P12" s="6"/>
      <c r="Q12" s="6"/>
      <c r="R12" s="331" t="str">
        <f>+IFERROR(K12+N12,"")</f>
        <v/>
      </c>
      <c r="S12" s="331">
        <f>IF(L12='11 FORMULAS'!$P$5,C12-(C12*R12),C12)</f>
        <v>0.2</v>
      </c>
      <c r="T12" s="331">
        <f>IF(L12='11 FORMULAS'!$P$6,D12-(D12*R12),D12)</f>
        <v>0.6</v>
      </c>
      <c r="U12" s="432">
        <f>+IF(S15="","",S15)</f>
        <v>0.2</v>
      </c>
      <c r="V12" s="435">
        <f>+IF(T15="","",T15)</f>
        <v>0.6</v>
      </c>
      <c r="X12" s="327"/>
      <c r="Y12" s="328"/>
      <c r="Z12" s="328"/>
    </row>
    <row r="13" spans="1:26" ht="29.45" customHeight="1" x14ac:dyDescent="0.25">
      <c r="A13" s="439"/>
      <c r="B13" s="442"/>
      <c r="C13" s="445"/>
      <c r="D13" s="448"/>
      <c r="E13" s="68">
        <v>2</v>
      </c>
      <c r="F13" s="230"/>
      <c r="G13" s="230"/>
      <c r="H13" s="230"/>
      <c r="I13" s="317" t="str">
        <f t="shared" si="0"/>
        <v xml:space="preserve">  </v>
      </c>
      <c r="J13" s="1"/>
      <c r="K13" s="64" t="str">
        <f>+IF(J13='11 FORMULAS'!$E$4,'11 FORMULAS'!$F$4,IF(J13='11 FORMULAS'!$E$5,'11 FORMULAS'!$F$5,IF(J13='11 FORMULAS'!$E$6,'11 FORMULAS'!$F$6,"")))</f>
        <v/>
      </c>
      <c r="L13" s="64" t="str">
        <f>+IF(OR(J13='11 FORMULAS'!$O$4,J13='11 FORMULAS'!$O$5),'11 FORMULAS'!$P$5,IF(J13='11 FORMULAS'!$O$6,'11 FORMULAS'!$P$6,""))</f>
        <v/>
      </c>
      <c r="M13" s="1"/>
      <c r="N13" s="64" t="str">
        <f>+IF(M13='11 FORMULAS'!$H$4,'11 FORMULAS'!$I$4,IF(M13='11 FORMULAS'!$H$5,'11 FORMULAS'!$I$5,""))</f>
        <v/>
      </c>
      <c r="O13" s="4"/>
      <c r="P13" s="4"/>
      <c r="Q13" s="4"/>
      <c r="R13" s="332" t="str">
        <f t="shared" ref="R13" si="2">+IFERROR(K13+N13,"")</f>
        <v/>
      </c>
      <c r="S13" s="332">
        <f>IF(L13='11 FORMULAS'!$P$5,S12-(S12*R13),S12)</f>
        <v>0.2</v>
      </c>
      <c r="T13" s="332">
        <f>IF(L13='11 FORMULAS'!$P$6,T12-(T12*R13),T12)</f>
        <v>0.6</v>
      </c>
      <c r="U13" s="433"/>
      <c r="V13" s="436"/>
      <c r="X13" s="327"/>
      <c r="Y13" s="328"/>
      <c r="Z13" s="328"/>
    </row>
    <row r="14" spans="1:26" ht="29.45" customHeight="1" x14ac:dyDescent="0.25">
      <c r="A14" s="439"/>
      <c r="B14" s="442"/>
      <c r="C14" s="445"/>
      <c r="D14" s="448"/>
      <c r="E14" s="68">
        <v>3</v>
      </c>
      <c r="F14" s="230"/>
      <c r="G14" s="230"/>
      <c r="H14" s="230"/>
      <c r="I14" s="317" t="str">
        <f t="shared" si="0"/>
        <v xml:space="preserve">  </v>
      </c>
      <c r="J14" s="1"/>
      <c r="K14" s="64" t="str">
        <f>+IF(J14='11 FORMULAS'!$E$4,'11 FORMULAS'!$F$4,IF(J14='11 FORMULAS'!$E$5,'11 FORMULAS'!$F$5,IF(J14='11 FORMULAS'!$E$6,'11 FORMULAS'!$F$6,"")))</f>
        <v/>
      </c>
      <c r="L14" s="64" t="str">
        <f>+IF(OR(J14='11 FORMULAS'!$O$4,J14='11 FORMULAS'!$O$5),'11 FORMULAS'!$P$5,IF(J14='11 FORMULAS'!$O$6,'11 FORMULAS'!$P$6,""))</f>
        <v/>
      </c>
      <c r="M14" s="1"/>
      <c r="N14" s="64" t="str">
        <f>+IF(M14='11 FORMULAS'!$H$4,'11 FORMULAS'!$I$4,IF(M14='11 FORMULAS'!$H$5,'11 FORMULAS'!$I$5,""))</f>
        <v/>
      </c>
      <c r="O14" s="4"/>
      <c r="P14" s="4"/>
      <c r="Q14" s="4"/>
      <c r="R14" s="332" t="str">
        <f>+IFERROR(K14+N14,"")</f>
        <v/>
      </c>
      <c r="S14" s="332">
        <f>IF(L14='11 FORMULAS'!$P$5,S13-(S13*R14),S13)</f>
        <v>0.2</v>
      </c>
      <c r="T14" s="332">
        <f>IF(L14='11 FORMULAS'!$P$6,T13-(T13*R14),T13)</f>
        <v>0.6</v>
      </c>
      <c r="U14" s="433"/>
      <c r="V14" s="436"/>
      <c r="X14" s="327"/>
      <c r="Y14" s="328"/>
      <c r="Z14" s="328"/>
    </row>
    <row r="15" spans="1:26" ht="29.45" customHeight="1" thickBot="1" x14ac:dyDescent="0.3">
      <c r="A15" s="440"/>
      <c r="B15" s="443"/>
      <c r="C15" s="446"/>
      <c r="D15" s="449"/>
      <c r="E15" s="69">
        <v>4</v>
      </c>
      <c r="F15" s="231"/>
      <c r="G15" s="231"/>
      <c r="H15" s="231"/>
      <c r="I15" s="318" t="str">
        <f t="shared" si="0"/>
        <v xml:space="preserve">  </v>
      </c>
      <c r="J15" s="7"/>
      <c r="K15" s="65" t="str">
        <f>+IF(J15='11 FORMULAS'!$E$4,'11 FORMULAS'!$F$4,IF(J15='11 FORMULAS'!$E$5,'11 FORMULAS'!$F$5,IF(J15='11 FORMULAS'!$E$6,'11 FORMULAS'!$F$6,"")))</f>
        <v/>
      </c>
      <c r="L15" s="65" t="str">
        <f>+IF(OR(J15='11 FORMULAS'!$O$4,J15='11 FORMULAS'!$O$5),'11 FORMULAS'!$P$5,IF(J15='11 FORMULAS'!$O$6,'11 FORMULAS'!$P$6,""))</f>
        <v/>
      </c>
      <c r="M15" s="7"/>
      <c r="N15" s="65" t="str">
        <f>+IF(M15='11 FORMULAS'!$H$4,'11 FORMULAS'!$I$4,IF(M15='11 FORMULAS'!$H$5,'11 FORMULAS'!$I$5,""))</f>
        <v/>
      </c>
      <c r="O15" s="8"/>
      <c r="P15" s="8"/>
      <c r="Q15" s="8"/>
      <c r="R15" s="333" t="str">
        <f t="shared" ref="R15" si="3">+IFERROR(K15+N15,"")</f>
        <v/>
      </c>
      <c r="S15" s="333">
        <f>IF(L15='11 FORMULAS'!$P$5,S14-(S14*R15),S14)</f>
        <v>0.2</v>
      </c>
      <c r="T15" s="333">
        <f>IF(L15='11 FORMULAS'!$P$6,T14-(T14*R15),T14)</f>
        <v>0.6</v>
      </c>
      <c r="U15" s="434"/>
      <c r="V15" s="437"/>
    </row>
    <row r="16" spans="1:26" ht="29.45" customHeight="1" x14ac:dyDescent="0.25">
      <c r="A16" s="438" t="str">
        <f>'2 CONTEXTO E IDENTIFICACIÓN'!A11</f>
        <v>R3</v>
      </c>
      <c r="B16" s="441" t="str">
        <f>+'2 CONTEXTO E IDENTIFICACIÓN'!E11</f>
        <v>Posibilidad de pérdida Económica por daño en bienes muebles de propiedad de la entidad debido a la falta de un plan de mantenimiento de los bienes que permita su conservación</v>
      </c>
      <c r="C16" s="444">
        <f>+'3 PROBABIL E IMPACTO INHERENTE'!E11</f>
        <v>0.2</v>
      </c>
      <c r="D16" s="447">
        <f>+'3 PROBABIL E IMPACTO INHERENTE'!M11</f>
        <v>0.4</v>
      </c>
      <c r="E16" s="67">
        <v>1</v>
      </c>
      <c r="F16" s="70"/>
      <c r="G16" s="70"/>
      <c r="H16" s="70"/>
      <c r="I16" s="316" t="str">
        <f t="shared" si="0"/>
        <v xml:space="preserve">  </v>
      </c>
      <c r="J16" s="5"/>
      <c r="K16" s="63" t="str">
        <f>+IF(J16='11 FORMULAS'!$E$4,'11 FORMULAS'!$F$4,IF(J16='11 FORMULAS'!$E$5,'11 FORMULAS'!$F$5,IF(J16='11 FORMULAS'!$E$6,'11 FORMULAS'!$F$6,"")))</f>
        <v/>
      </c>
      <c r="L16" s="63" t="str">
        <f>+IF(OR(J16='11 FORMULAS'!$O$4,J16='11 FORMULAS'!$O$5),'11 FORMULAS'!$P$5,IF(J16='11 FORMULAS'!$O$6,'11 FORMULAS'!$P$6,""))</f>
        <v/>
      </c>
      <c r="M16" s="5"/>
      <c r="N16" s="63" t="str">
        <f>+IF(M16='11 FORMULAS'!$H$4,'11 FORMULAS'!$I$4,IF(M16='11 FORMULAS'!$H$5,'11 FORMULAS'!$I$5,""))</f>
        <v/>
      </c>
      <c r="O16" s="6"/>
      <c r="P16" s="6"/>
      <c r="Q16" s="6"/>
      <c r="R16" s="331" t="str">
        <f>+IFERROR(K16+N16,"")</f>
        <v/>
      </c>
      <c r="S16" s="331">
        <f>IF(L16='11 FORMULAS'!$P$5,C16-(C16*R16),C16)</f>
        <v>0.2</v>
      </c>
      <c r="T16" s="331">
        <f>IF(L16='11 FORMULAS'!$P$6,D16-(D16*R16),D16)</f>
        <v>0.4</v>
      </c>
      <c r="U16" s="432">
        <f>+IF(S19="","",S19)</f>
        <v>0.2</v>
      </c>
      <c r="V16" s="435">
        <f>+IF(T19="","",T19)</f>
        <v>0.4</v>
      </c>
      <c r="X16" s="327"/>
      <c r="Y16" s="328"/>
      <c r="Z16" s="328"/>
    </row>
    <row r="17" spans="1:26" ht="29.45" customHeight="1" x14ac:dyDescent="0.25">
      <c r="A17" s="439"/>
      <c r="B17" s="442"/>
      <c r="C17" s="445"/>
      <c r="D17" s="448"/>
      <c r="E17" s="68">
        <v>2</v>
      </c>
      <c r="F17" s="230"/>
      <c r="G17" s="230"/>
      <c r="H17" s="230"/>
      <c r="I17" s="317" t="str">
        <f t="shared" si="0"/>
        <v xml:space="preserve">  </v>
      </c>
      <c r="J17" s="1"/>
      <c r="K17" s="64" t="str">
        <f>+IF(J17='11 FORMULAS'!$E$4,'11 FORMULAS'!$F$4,IF(J17='11 FORMULAS'!$E$5,'11 FORMULAS'!$F$5,IF(J17='11 FORMULAS'!$E$6,'11 FORMULAS'!$F$6,"")))</f>
        <v/>
      </c>
      <c r="L17" s="64" t="str">
        <f>+IF(OR(J17='11 FORMULAS'!$O$4,J17='11 FORMULAS'!$O$5),'11 FORMULAS'!$P$5,IF(J17='11 FORMULAS'!$O$6,'11 FORMULAS'!$P$6,""))</f>
        <v/>
      </c>
      <c r="M17" s="1"/>
      <c r="N17" s="64" t="str">
        <f>+IF(M17='11 FORMULAS'!$H$4,'11 FORMULAS'!$I$4,IF(M17='11 FORMULAS'!$H$5,'11 FORMULAS'!$I$5,""))</f>
        <v/>
      </c>
      <c r="O17" s="4"/>
      <c r="P17" s="4"/>
      <c r="Q17" s="4"/>
      <c r="R17" s="332" t="str">
        <f t="shared" ref="R17" si="4">+IFERROR(K17+N17,"")</f>
        <v/>
      </c>
      <c r="S17" s="332">
        <f>IF(L17='11 FORMULAS'!$P$5,S16-(S16*R17),S16)</f>
        <v>0.2</v>
      </c>
      <c r="T17" s="332">
        <f>IF(L17='11 FORMULAS'!$P$6,T16-(T16*R17),T16)</f>
        <v>0.4</v>
      </c>
      <c r="U17" s="433"/>
      <c r="V17" s="436"/>
      <c r="X17" s="327"/>
      <c r="Y17" s="328"/>
      <c r="Z17" s="328"/>
    </row>
    <row r="18" spans="1:26" ht="29.45" customHeight="1" x14ac:dyDescent="0.25">
      <c r="A18" s="439"/>
      <c r="B18" s="442"/>
      <c r="C18" s="445"/>
      <c r="D18" s="448"/>
      <c r="E18" s="68">
        <v>3</v>
      </c>
      <c r="F18" s="230"/>
      <c r="G18" s="230"/>
      <c r="H18" s="230"/>
      <c r="I18" s="317" t="str">
        <f t="shared" si="0"/>
        <v xml:space="preserve">  </v>
      </c>
      <c r="J18" s="1"/>
      <c r="K18" s="64" t="str">
        <f>+IF(J18='11 FORMULAS'!$E$4,'11 FORMULAS'!$F$4,IF(J18='11 FORMULAS'!$E$5,'11 FORMULAS'!$F$5,IF(J18='11 FORMULAS'!$E$6,'11 FORMULAS'!$F$6,"")))</f>
        <v/>
      </c>
      <c r="L18" s="64" t="str">
        <f>+IF(OR(J18='11 FORMULAS'!$O$4,J18='11 FORMULAS'!$O$5),'11 FORMULAS'!$P$5,IF(J18='11 FORMULAS'!$O$6,'11 FORMULAS'!$P$6,""))</f>
        <v/>
      </c>
      <c r="M18" s="1"/>
      <c r="N18" s="64" t="str">
        <f>+IF(M18='11 FORMULAS'!$H$4,'11 FORMULAS'!$I$4,IF(M18='11 FORMULAS'!$H$5,'11 FORMULAS'!$I$5,""))</f>
        <v/>
      </c>
      <c r="O18" s="4"/>
      <c r="P18" s="4"/>
      <c r="Q18" s="4"/>
      <c r="R18" s="332" t="str">
        <f>+IFERROR(K18+N18,"")</f>
        <v/>
      </c>
      <c r="S18" s="332">
        <f>IF(L18='11 FORMULAS'!$P$5,S17-(S17*R18),S17)</f>
        <v>0.2</v>
      </c>
      <c r="T18" s="332">
        <f>IF(L18='11 FORMULAS'!$P$6,T17-(T17*R18),T17)</f>
        <v>0.4</v>
      </c>
      <c r="U18" s="433"/>
      <c r="V18" s="436"/>
      <c r="X18" s="327"/>
      <c r="Y18" s="328"/>
      <c r="Z18" s="328"/>
    </row>
    <row r="19" spans="1:26" ht="29.45" customHeight="1" thickBot="1" x14ac:dyDescent="0.3">
      <c r="A19" s="440"/>
      <c r="B19" s="443"/>
      <c r="C19" s="446"/>
      <c r="D19" s="449"/>
      <c r="E19" s="69">
        <v>4</v>
      </c>
      <c r="F19" s="231"/>
      <c r="G19" s="231"/>
      <c r="H19" s="231"/>
      <c r="I19" s="318" t="str">
        <f t="shared" si="0"/>
        <v xml:space="preserve">  </v>
      </c>
      <c r="J19" s="7"/>
      <c r="K19" s="65" t="str">
        <f>+IF(J19='11 FORMULAS'!$E$4,'11 FORMULAS'!$F$4,IF(J19='11 FORMULAS'!$E$5,'11 FORMULAS'!$F$5,IF(J19='11 FORMULAS'!$E$6,'11 FORMULAS'!$F$6,"")))</f>
        <v/>
      </c>
      <c r="L19" s="65" t="str">
        <f>+IF(OR(J19='11 FORMULAS'!$O$4,J19='11 FORMULAS'!$O$5),'11 FORMULAS'!$P$5,IF(J19='11 FORMULAS'!$O$6,'11 FORMULAS'!$P$6,""))</f>
        <v/>
      </c>
      <c r="M19" s="7"/>
      <c r="N19" s="65" t="str">
        <f>+IF(M19='11 FORMULAS'!$H$4,'11 FORMULAS'!$I$4,IF(M19='11 FORMULAS'!$H$5,'11 FORMULAS'!$I$5,""))</f>
        <v/>
      </c>
      <c r="O19" s="8"/>
      <c r="P19" s="8"/>
      <c r="Q19" s="8"/>
      <c r="R19" s="333" t="str">
        <f t="shared" ref="R19" si="5">+IFERROR(K19+N19,"")</f>
        <v/>
      </c>
      <c r="S19" s="333">
        <f>IF(L19='11 FORMULAS'!$P$5,S18-(S18*R19),S18)</f>
        <v>0.2</v>
      </c>
      <c r="T19" s="333">
        <f>IF(L19='11 FORMULAS'!$P$6,T18-(T18*R19),T18)</f>
        <v>0.4</v>
      </c>
      <c r="U19" s="434"/>
      <c r="V19" s="437"/>
    </row>
    <row r="20" spans="1:26" ht="29.45" customHeight="1" x14ac:dyDescent="0.25">
      <c r="A20" s="438" t="str">
        <f>'2 CONTEXTO E IDENTIFICACIÓN'!A12</f>
        <v>R4</v>
      </c>
      <c r="B20" s="441" t="str">
        <f>+'2 CONTEXTO E IDENTIFICACIÓN'!E12</f>
        <v>Posibilidad de pérdida Económica por la contratación de bienes y servicios no relacionados con las funciones de la Entidad y que no generan utilidad debido a la falta de un plan anual de adquisiciones que permita identificar anualmente las necesidades contractuales de la entidad</v>
      </c>
      <c r="C20" s="444">
        <f>+'3 PROBABIL E IMPACTO INHERENTE'!E12</f>
        <v>0.2</v>
      </c>
      <c r="D20" s="447">
        <f>+'3 PROBABIL E IMPACTO INHERENTE'!M12</f>
        <v>0.6</v>
      </c>
      <c r="E20" s="67">
        <v>1</v>
      </c>
      <c r="F20" s="70"/>
      <c r="G20" s="70"/>
      <c r="H20" s="70"/>
      <c r="I20" s="316" t="str">
        <f t="shared" si="0"/>
        <v xml:space="preserve">  </v>
      </c>
      <c r="J20" s="5"/>
      <c r="K20" s="63" t="str">
        <f>+IF(J20='11 FORMULAS'!$E$4,'11 FORMULAS'!$F$4,IF(J20='11 FORMULAS'!$E$5,'11 FORMULAS'!$F$5,IF(J20='11 FORMULAS'!$E$6,'11 FORMULAS'!$F$6,"")))</f>
        <v/>
      </c>
      <c r="L20" s="63" t="str">
        <f>+IF(OR(J20='11 FORMULAS'!$O$4,J20='11 FORMULAS'!$O$5),'11 FORMULAS'!$P$5,IF(J20='11 FORMULAS'!$O$6,'11 FORMULAS'!$P$6,""))</f>
        <v/>
      </c>
      <c r="M20" s="5"/>
      <c r="N20" s="63" t="str">
        <f>+IF(M20='11 FORMULAS'!$H$4,'11 FORMULAS'!$I$4,IF(M20='11 FORMULAS'!$H$5,'11 FORMULAS'!$I$5,""))</f>
        <v/>
      </c>
      <c r="O20" s="6"/>
      <c r="P20" s="6"/>
      <c r="Q20" s="6"/>
      <c r="R20" s="331" t="str">
        <f>+IFERROR(K20+N20,"")</f>
        <v/>
      </c>
      <c r="S20" s="331">
        <f>IF(L20='11 FORMULAS'!$P$5,C20-(C20*R20),C20)</f>
        <v>0.2</v>
      </c>
      <c r="T20" s="331">
        <f>IF(L20='11 FORMULAS'!$P$6,D20-(D20*R20),D20)</f>
        <v>0.6</v>
      </c>
      <c r="U20" s="432">
        <f>+IF(S23="","",S23)</f>
        <v>0.2</v>
      </c>
      <c r="V20" s="435">
        <f>+IF(T23="","",T23)</f>
        <v>0.6</v>
      </c>
      <c r="X20" s="327"/>
      <c r="Y20" s="328"/>
      <c r="Z20" s="328"/>
    </row>
    <row r="21" spans="1:26" ht="29.45" customHeight="1" x14ac:dyDescent="0.25">
      <c r="A21" s="439"/>
      <c r="B21" s="442"/>
      <c r="C21" s="445"/>
      <c r="D21" s="448"/>
      <c r="E21" s="68">
        <v>2</v>
      </c>
      <c r="F21" s="230"/>
      <c r="G21" s="230"/>
      <c r="H21" s="230"/>
      <c r="I21" s="317" t="str">
        <f t="shared" si="0"/>
        <v xml:space="preserve">  </v>
      </c>
      <c r="J21" s="1"/>
      <c r="K21" s="64" t="str">
        <f>+IF(J21='11 FORMULAS'!$E$4,'11 FORMULAS'!$F$4,IF(J21='11 FORMULAS'!$E$5,'11 FORMULAS'!$F$5,IF(J21='11 FORMULAS'!$E$6,'11 FORMULAS'!$F$6,"")))</f>
        <v/>
      </c>
      <c r="L21" s="64" t="str">
        <f>+IF(OR(J21='11 FORMULAS'!$O$4,J21='11 FORMULAS'!$O$5),'11 FORMULAS'!$P$5,IF(J21='11 FORMULAS'!$O$6,'11 FORMULAS'!$P$6,""))</f>
        <v/>
      </c>
      <c r="M21" s="1"/>
      <c r="N21" s="64" t="str">
        <f>+IF(M21='11 FORMULAS'!$H$4,'11 FORMULAS'!$I$4,IF(M21='11 FORMULAS'!$H$5,'11 FORMULAS'!$I$5,""))</f>
        <v/>
      </c>
      <c r="O21" s="4"/>
      <c r="P21" s="4"/>
      <c r="Q21" s="4"/>
      <c r="R21" s="332" t="str">
        <f t="shared" ref="R21" si="6">+IFERROR(K21+N21,"")</f>
        <v/>
      </c>
      <c r="S21" s="332">
        <f>IF(L21='11 FORMULAS'!$P$5,S20-(S20*R21),S20)</f>
        <v>0.2</v>
      </c>
      <c r="T21" s="332">
        <f>IF(L21='11 FORMULAS'!$P$6,T20-(T20*R21),T20)</f>
        <v>0.6</v>
      </c>
      <c r="U21" s="433"/>
      <c r="V21" s="436"/>
      <c r="X21" s="327"/>
      <c r="Y21" s="328"/>
      <c r="Z21" s="328"/>
    </row>
    <row r="22" spans="1:26" ht="29.45" customHeight="1" x14ac:dyDescent="0.25">
      <c r="A22" s="439"/>
      <c r="B22" s="442"/>
      <c r="C22" s="445"/>
      <c r="D22" s="448"/>
      <c r="E22" s="68">
        <v>3</v>
      </c>
      <c r="F22" s="230"/>
      <c r="G22" s="230"/>
      <c r="H22" s="230"/>
      <c r="I22" s="317" t="str">
        <f t="shared" si="0"/>
        <v xml:space="preserve">  </v>
      </c>
      <c r="J22" s="1"/>
      <c r="K22" s="64" t="str">
        <f>+IF(J22='11 FORMULAS'!$E$4,'11 FORMULAS'!$F$4,IF(J22='11 FORMULAS'!$E$5,'11 FORMULAS'!$F$5,IF(J22='11 FORMULAS'!$E$6,'11 FORMULAS'!$F$6,"")))</f>
        <v/>
      </c>
      <c r="L22" s="64" t="str">
        <f>+IF(OR(J22='11 FORMULAS'!$O$4,J22='11 FORMULAS'!$O$5),'11 FORMULAS'!$P$5,IF(J22='11 FORMULAS'!$O$6,'11 FORMULAS'!$P$6,""))</f>
        <v/>
      </c>
      <c r="M22" s="1"/>
      <c r="N22" s="64" t="str">
        <f>+IF(M22='11 FORMULAS'!$H$4,'11 FORMULAS'!$I$4,IF(M22='11 FORMULAS'!$H$5,'11 FORMULAS'!$I$5,""))</f>
        <v/>
      </c>
      <c r="O22" s="4"/>
      <c r="P22" s="4"/>
      <c r="Q22" s="4"/>
      <c r="R22" s="332" t="str">
        <f>+IFERROR(K22+N22,"")</f>
        <v/>
      </c>
      <c r="S22" s="332">
        <f>IF(L22='11 FORMULAS'!$P$5,S21-(S21*R22),S21)</f>
        <v>0.2</v>
      </c>
      <c r="T22" s="332">
        <f>IF(L22='11 FORMULAS'!$P$6,T21-(T21*R22),T21)</f>
        <v>0.6</v>
      </c>
      <c r="U22" s="433"/>
      <c r="V22" s="436"/>
      <c r="X22" s="327"/>
      <c r="Y22" s="328"/>
      <c r="Z22" s="328"/>
    </row>
    <row r="23" spans="1:26" ht="29.45" customHeight="1" thickBot="1" x14ac:dyDescent="0.3">
      <c r="A23" s="440"/>
      <c r="B23" s="443"/>
      <c r="C23" s="446"/>
      <c r="D23" s="449"/>
      <c r="E23" s="69">
        <v>4</v>
      </c>
      <c r="F23" s="231"/>
      <c r="G23" s="231"/>
      <c r="H23" s="231"/>
      <c r="I23" s="318" t="str">
        <f t="shared" si="0"/>
        <v xml:space="preserve">  </v>
      </c>
      <c r="J23" s="7"/>
      <c r="K23" s="65" t="str">
        <f>+IF(J23='11 FORMULAS'!$E$4,'11 FORMULAS'!$F$4,IF(J23='11 FORMULAS'!$E$5,'11 FORMULAS'!$F$5,IF(J23='11 FORMULAS'!$E$6,'11 FORMULAS'!$F$6,"")))</f>
        <v/>
      </c>
      <c r="L23" s="65" t="str">
        <f>+IF(OR(J23='11 FORMULAS'!$O$4,J23='11 FORMULAS'!$O$5),'11 FORMULAS'!$P$5,IF(J23='11 FORMULAS'!$O$6,'11 FORMULAS'!$P$6,""))</f>
        <v/>
      </c>
      <c r="M23" s="7"/>
      <c r="N23" s="65" t="str">
        <f>+IF(M23='11 FORMULAS'!$H$4,'11 FORMULAS'!$I$4,IF(M23='11 FORMULAS'!$H$5,'11 FORMULAS'!$I$5,""))</f>
        <v/>
      </c>
      <c r="O23" s="8"/>
      <c r="P23" s="8"/>
      <c r="Q23" s="8"/>
      <c r="R23" s="333" t="str">
        <f t="shared" ref="R23" si="7">+IFERROR(K23+N23,"")</f>
        <v/>
      </c>
      <c r="S23" s="333">
        <f>IF(L23='11 FORMULAS'!$P$5,S22-(S22*R23),S22)</f>
        <v>0.2</v>
      </c>
      <c r="T23" s="333">
        <f>IF(L23='11 FORMULAS'!$P$6,T22-(T22*R23),T22)</f>
        <v>0.6</v>
      </c>
      <c r="U23" s="434"/>
      <c r="V23" s="437"/>
    </row>
    <row r="24" spans="1:26" ht="29.45" customHeight="1" x14ac:dyDescent="0.25">
      <c r="A24" s="438" t="str">
        <f>'2 CONTEXTO E IDENTIFICACIÓN'!A13</f>
        <v>R5</v>
      </c>
      <c r="B24" s="441" t="str">
        <f>+'2 CONTEXTO E IDENTIFICACIÓN'!E13</f>
        <v>Posibilidad de pérdida Económica por no incluir en el contrato de seguros -amparo de bienes de la entidad- todos los bienes muebles e inmuebles de la entidad  debido a la falta de inventarios fisicos de la propiedad, planta y equipo de propiedad de la entidad</v>
      </c>
      <c r="C24" s="444">
        <f>+'3 PROBABIL E IMPACTO INHERENTE'!E13</f>
        <v>0.2</v>
      </c>
      <c r="D24" s="447">
        <f>+'3 PROBABIL E IMPACTO INHERENTE'!M13</f>
        <v>0.4</v>
      </c>
      <c r="E24" s="67">
        <v>1</v>
      </c>
      <c r="F24" s="70"/>
      <c r="G24" s="70"/>
      <c r="H24" s="70"/>
      <c r="I24" s="316" t="str">
        <f t="shared" si="0"/>
        <v xml:space="preserve">  </v>
      </c>
      <c r="J24" s="5"/>
      <c r="K24" s="63" t="str">
        <f>+IF(J24='11 FORMULAS'!$E$4,'11 FORMULAS'!$F$4,IF(J24='11 FORMULAS'!$E$5,'11 FORMULAS'!$F$5,IF(J24='11 FORMULAS'!$E$6,'11 FORMULAS'!$F$6,"")))</f>
        <v/>
      </c>
      <c r="L24" s="63" t="str">
        <f>+IF(OR(J24='11 FORMULAS'!$O$4,J24='11 FORMULAS'!$O$5),'11 FORMULAS'!$P$5,IF(J24='11 FORMULAS'!$O$6,'11 FORMULAS'!$P$6,""))</f>
        <v/>
      </c>
      <c r="M24" s="5"/>
      <c r="N24" s="63" t="str">
        <f>+IF(M24='11 FORMULAS'!$H$4,'11 FORMULAS'!$I$4,IF(M24='11 FORMULAS'!$H$5,'11 FORMULAS'!$I$5,""))</f>
        <v/>
      </c>
      <c r="O24" s="6"/>
      <c r="P24" s="6"/>
      <c r="Q24" s="6"/>
      <c r="R24" s="331" t="str">
        <f>+IFERROR(K24+N24,"")</f>
        <v/>
      </c>
      <c r="S24" s="331">
        <f>IF(L24='11 FORMULAS'!$P$5,C24-(C24*R24),C24)</f>
        <v>0.2</v>
      </c>
      <c r="T24" s="331">
        <f>IF(L24='11 FORMULAS'!$P$6,D24-(D24*R24),D24)</f>
        <v>0.4</v>
      </c>
      <c r="U24" s="432">
        <f>+IF(S27="","",S27)</f>
        <v>0.2</v>
      </c>
      <c r="V24" s="435">
        <f>+IF(T27="","",T27)</f>
        <v>0.4</v>
      </c>
      <c r="X24" s="327"/>
      <c r="Y24" s="328"/>
      <c r="Z24" s="328"/>
    </row>
    <row r="25" spans="1:26" ht="29.45" customHeight="1" x14ac:dyDescent="0.25">
      <c r="A25" s="439"/>
      <c r="B25" s="442"/>
      <c r="C25" s="445"/>
      <c r="D25" s="448"/>
      <c r="E25" s="68">
        <v>2</v>
      </c>
      <c r="F25" s="230"/>
      <c r="G25" s="230"/>
      <c r="H25" s="230"/>
      <c r="I25" s="317" t="str">
        <f t="shared" si="0"/>
        <v xml:space="preserve">  </v>
      </c>
      <c r="J25" s="1"/>
      <c r="K25" s="64" t="str">
        <f>+IF(J25='11 FORMULAS'!$E$4,'11 FORMULAS'!$F$4,IF(J25='11 FORMULAS'!$E$5,'11 FORMULAS'!$F$5,IF(J25='11 FORMULAS'!$E$6,'11 FORMULAS'!$F$6,"")))</f>
        <v/>
      </c>
      <c r="L25" s="64" t="str">
        <f>+IF(OR(J25='11 FORMULAS'!$O$4,J25='11 FORMULAS'!$O$5),'11 FORMULAS'!$P$5,IF(J25='11 FORMULAS'!$O$6,'11 FORMULAS'!$P$6,""))</f>
        <v/>
      </c>
      <c r="M25" s="1"/>
      <c r="N25" s="64" t="str">
        <f>+IF(M25='11 FORMULAS'!$H$4,'11 FORMULAS'!$I$4,IF(M25='11 FORMULAS'!$H$5,'11 FORMULAS'!$I$5,""))</f>
        <v/>
      </c>
      <c r="O25" s="4"/>
      <c r="P25" s="4"/>
      <c r="Q25" s="4"/>
      <c r="R25" s="332" t="str">
        <f t="shared" ref="R25" si="8">+IFERROR(K25+N25,"")</f>
        <v/>
      </c>
      <c r="S25" s="332">
        <f>IF(L25='11 FORMULAS'!$P$5,S24-(S24*R25),S24)</f>
        <v>0.2</v>
      </c>
      <c r="T25" s="332">
        <f>IF(L25='11 FORMULAS'!$P$6,T24-(T24*R25),T24)</f>
        <v>0.4</v>
      </c>
      <c r="U25" s="433"/>
      <c r="V25" s="436"/>
      <c r="X25" s="327"/>
      <c r="Y25" s="328"/>
      <c r="Z25" s="328"/>
    </row>
    <row r="26" spans="1:26" ht="29.45" customHeight="1" x14ac:dyDescent="0.25">
      <c r="A26" s="439"/>
      <c r="B26" s="442"/>
      <c r="C26" s="445"/>
      <c r="D26" s="448"/>
      <c r="E26" s="68">
        <v>3</v>
      </c>
      <c r="F26" s="230"/>
      <c r="G26" s="230"/>
      <c r="H26" s="230"/>
      <c r="I26" s="317" t="str">
        <f t="shared" si="0"/>
        <v xml:space="preserve">  </v>
      </c>
      <c r="J26" s="1"/>
      <c r="K26" s="64" t="str">
        <f>+IF(J26='11 FORMULAS'!$E$4,'11 FORMULAS'!$F$4,IF(J26='11 FORMULAS'!$E$5,'11 FORMULAS'!$F$5,IF(J26='11 FORMULAS'!$E$6,'11 FORMULAS'!$F$6,"")))</f>
        <v/>
      </c>
      <c r="L26" s="64" t="str">
        <f>+IF(OR(J26='11 FORMULAS'!$O$4,J26='11 FORMULAS'!$O$5),'11 FORMULAS'!$P$5,IF(J26='11 FORMULAS'!$O$6,'11 FORMULAS'!$P$6,""))</f>
        <v/>
      </c>
      <c r="M26" s="1"/>
      <c r="N26" s="64" t="str">
        <f>+IF(M26='11 FORMULAS'!$H$4,'11 FORMULAS'!$I$4,IF(M26='11 FORMULAS'!$H$5,'11 FORMULAS'!$I$5,""))</f>
        <v/>
      </c>
      <c r="O26" s="4"/>
      <c r="P26" s="4"/>
      <c r="Q26" s="4"/>
      <c r="R26" s="332" t="str">
        <f>+IFERROR(K26+N26,"")</f>
        <v/>
      </c>
      <c r="S26" s="332">
        <f>IF(L26='11 FORMULAS'!$P$5,S25-(S25*R26),S25)</f>
        <v>0.2</v>
      </c>
      <c r="T26" s="332">
        <f>IF(L26='11 FORMULAS'!$P$6,T25-(T25*R26),T25)</f>
        <v>0.4</v>
      </c>
      <c r="U26" s="433"/>
      <c r="V26" s="436"/>
      <c r="X26" s="327"/>
      <c r="Y26" s="328"/>
      <c r="Z26" s="328"/>
    </row>
    <row r="27" spans="1:26" ht="29.45" customHeight="1" thickBot="1" x14ac:dyDescent="0.3">
      <c r="A27" s="440"/>
      <c r="B27" s="443"/>
      <c r="C27" s="446"/>
      <c r="D27" s="449"/>
      <c r="E27" s="69">
        <v>4</v>
      </c>
      <c r="F27" s="231"/>
      <c r="G27" s="231"/>
      <c r="H27" s="231"/>
      <c r="I27" s="318" t="str">
        <f t="shared" si="0"/>
        <v xml:space="preserve">  </v>
      </c>
      <c r="J27" s="7"/>
      <c r="K27" s="65" t="str">
        <f>+IF(J27='11 FORMULAS'!$E$4,'11 FORMULAS'!$F$4,IF(J27='11 FORMULAS'!$E$5,'11 FORMULAS'!$F$5,IF(J27='11 FORMULAS'!$E$6,'11 FORMULAS'!$F$6,"")))</f>
        <v/>
      </c>
      <c r="L27" s="65" t="str">
        <f>+IF(OR(J27='11 FORMULAS'!$O$4,J27='11 FORMULAS'!$O$5),'11 FORMULAS'!$P$5,IF(J27='11 FORMULAS'!$O$6,'11 FORMULAS'!$P$6,""))</f>
        <v/>
      </c>
      <c r="M27" s="7"/>
      <c r="N27" s="65" t="str">
        <f>+IF(M27='11 FORMULAS'!$H$4,'11 FORMULAS'!$I$4,IF(M27='11 FORMULAS'!$H$5,'11 FORMULAS'!$I$5,""))</f>
        <v/>
      </c>
      <c r="O27" s="8"/>
      <c r="P27" s="8"/>
      <c r="Q27" s="8"/>
      <c r="R27" s="333" t="str">
        <f t="shared" ref="R27" si="9">+IFERROR(K27+N27,"")</f>
        <v/>
      </c>
      <c r="S27" s="333">
        <f>IF(L27='11 FORMULAS'!$P$5,S26-(S26*R27),S26)</f>
        <v>0.2</v>
      </c>
      <c r="T27" s="333">
        <f>IF(L27='11 FORMULAS'!$P$6,T26-(T26*R27),T26)</f>
        <v>0.4</v>
      </c>
      <c r="U27" s="434"/>
      <c r="V27" s="437"/>
    </row>
    <row r="28" spans="1:26" ht="29.45" customHeight="1" x14ac:dyDescent="0.25">
      <c r="A28" s="438" t="str">
        <f>'2 CONTEXTO E IDENTIFICACIÓN'!A14</f>
        <v>R6</v>
      </c>
      <c r="B28" s="441" t="str">
        <f>+'2 CONTEXTO E IDENTIFICACIÓN'!E14</f>
        <v>Posibilidad de pérdida Económica por la ejecución de alcances inferiores a los estipulados en los contratado y efectuar el pago por el valor total del contrato debido a una indebida supervisión de la ejecución del contrato.</v>
      </c>
      <c r="C28" s="444">
        <f>+'3 PROBABIL E IMPACTO INHERENTE'!E14</f>
        <v>0.6</v>
      </c>
      <c r="D28" s="447">
        <f>+'3 PROBABIL E IMPACTO INHERENTE'!M14</f>
        <v>0.4</v>
      </c>
      <c r="E28" s="67">
        <v>1</v>
      </c>
      <c r="F28" s="70"/>
      <c r="G28" s="70"/>
      <c r="H28" s="70"/>
      <c r="I28" s="316" t="str">
        <f t="shared" si="0"/>
        <v xml:space="preserve">  </v>
      </c>
      <c r="J28" s="5"/>
      <c r="K28" s="63" t="str">
        <f>+IF(J28='11 FORMULAS'!$E$4,'11 FORMULAS'!$F$4,IF(J28='11 FORMULAS'!$E$5,'11 FORMULAS'!$F$5,IF(J28='11 FORMULAS'!$E$6,'11 FORMULAS'!$F$6,"")))</f>
        <v/>
      </c>
      <c r="L28" s="63" t="str">
        <f>+IF(OR(J28='11 FORMULAS'!$O$4,J28='11 FORMULAS'!$O$5),'11 FORMULAS'!$P$5,IF(J28='11 FORMULAS'!$O$6,'11 FORMULAS'!$P$6,""))</f>
        <v/>
      </c>
      <c r="M28" s="5"/>
      <c r="N28" s="63" t="str">
        <f>+IF(M28='11 FORMULAS'!$H$4,'11 FORMULAS'!$I$4,IF(M28='11 FORMULAS'!$H$5,'11 FORMULAS'!$I$5,""))</f>
        <v/>
      </c>
      <c r="O28" s="6"/>
      <c r="P28" s="6"/>
      <c r="Q28" s="6"/>
      <c r="R28" s="331" t="str">
        <f>+IFERROR(K28+N28,"")</f>
        <v/>
      </c>
      <c r="S28" s="331">
        <f>IF(L28='11 FORMULAS'!$P$5,C28-(C28*R28),C28)</f>
        <v>0.6</v>
      </c>
      <c r="T28" s="331">
        <f>IF(L28='11 FORMULAS'!$P$6,D28-(D28*R28),D28)</f>
        <v>0.4</v>
      </c>
      <c r="U28" s="432">
        <f>+IF(S31="","",S31)</f>
        <v>0.6</v>
      </c>
      <c r="V28" s="435">
        <f>+IF(T31="","",T31)</f>
        <v>0.4</v>
      </c>
      <c r="X28" s="327"/>
      <c r="Y28" s="328"/>
      <c r="Z28" s="328"/>
    </row>
    <row r="29" spans="1:26" ht="29.45" customHeight="1" x14ac:dyDescent="0.25">
      <c r="A29" s="439"/>
      <c r="B29" s="442"/>
      <c r="C29" s="445"/>
      <c r="D29" s="448"/>
      <c r="E29" s="68">
        <v>2</v>
      </c>
      <c r="F29" s="230"/>
      <c r="G29" s="230"/>
      <c r="H29" s="230"/>
      <c r="I29" s="317" t="str">
        <f t="shared" si="0"/>
        <v xml:space="preserve">  </v>
      </c>
      <c r="J29" s="1"/>
      <c r="K29" s="64" t="str">
        <f>+IF(J29='11 FORMULAS'!$E$4,'11 FORMULAS'!$F$4,IF(J29='11 FORMULAS'!$E$5,'11 FORMULAS'!$F$5,IF(J29='11 FORMULAS'!$E$6,'11 FORMULAS'!$F$6,"")))</f>
        <v/>
      </c>
      <c r="L29" s="64" t="str">
        <f>+IF(OR(J29='11 FORMULAS'!$O$4,J29='11 FORMULAS'!$O$5),'11 FORMULAS'!$P$5,IF(J29='11 FORMULAS'!$O$6,'11 FORMULAS'!$P$6,""))</f>
        <v/>
      </c>
      <c r="M29" s="1"/>
      <c r="N29" s="64" t="str">
        <f>+IF(M29='11 FORMULAS'!$H$4,'11 FORMULAS'!$I$4,IF(M29='11 FORMULAS'!$H$5,'11 FORMULAS'!$I$5,""))</f>
        <v/>
      </c>
      <c r="O29" s="4"/>
      <c r="P29" s="4"/>
      <c r="Q29" s="4"/>
      <c r="R29" s="332" t="str">
        <f t="shared" ref="R29" si="10">+IFERROR(K29+N29,"")</f>
        <v/>
      </c>
      <c r="S29" s="332">
        <f>IF(L29='11 FORMULAS'!$P$5,S28-(S28*R29),S28)</f>
        <v>0.6</v>
      </c>
      <c r="T29" s="332">
        <f>IF(L29='11 FORMULAS'!$P$6,T28-(T28*R29),T28)</f>
        <v>0.4</v>
      </c>
      <c r="U29" s="433"/>
      <c r="V29" s="436"/>
      <c r="X29" s="327"/>
      <c r="Y29" s="328"/>
      <c r="Z29" s="328"/>
    </row>
    <row r="30" spans="1:26" ht="29.45" customHeight="1" x14ac:dyDescent="0.25">
      <c r="A30" s="439"/>
      <c r="B30" s="442"/>
      <c r="C30" s="445"/>
      <c r="D30" s="448"/>
      <c r="E30" s="68">
        <v>3</v>
      </c>
      <c r="F30" s="230"/>
      <c r="G30" s="230"/>
      <c r="H30" s="230"/>
      <c r="I30" s="317" t="str">
        <f t="shared" si="0"/>
        <v xml:space="preserve">  </v>
      </c>
      <c r="J30" s="1"/>
      <c r="K30" s="64" t="str">
        <f>+IF(J30='11 FORMULAS'!$E$4,'11 FORMULAS'!$F$4,IF(J30='11 FORMULAS'!$E$5,'11 FORMULAS'!$F$5,IF(J30='11 FORMULAS'!$E$6,'11 FORMULAS'!$F$6,"")))</f>
        <v/>
      </c>
      <c r="L30" s="64" t="str">
        <f>+IF(OR(J30='11 FORMULAS'!$O$4,J30='11 FORMULAS'!$O$5),'11 FORMULAS'!$P$5,IF(J30='11 FORMULAS'!$O$6,'11 FORMULAS'!$P$6,""))</f>
        <v/>
      </c>
      <c r="M30" s="1"/>
      <c r="N30" s="64" t="str">
        <f>+IF(M30='11 FORMULAS'!$H$4,'11 FORMULAS'!$I$4,IF(M30='11 FORMULAS'!$H$5,'11 FORMULAS'!$I$5,""))</f>
        <v/>
      </c>
      <c r="O30" s="4"/>
      <c r="P30" s="4"/>
      <c r="Q30" s="4"/>
      <c r="R30" s="332" t="str">
        <f>+IFERROR(K30+N30,"")</f>
        <v/>
      </c>
      <c r="S30" s="332">
        <f>IF(L30='11 FORMULAS'!$P$5,S29-(S29*R30),S29)</f>
        <v>0.6</v>
      </c>
      <c r="T30" s="332">
        <f>IF(L30='11 FORMULAS'!$P$6,T29-(T29*R30),T29)</f>
        <v>0.4</v>
      </c>
      <c r="U30" s="433"/>
      <c r="V30" s="436"/>
      <c r="X30" s="327"/>
      <c r="Y30" s="328"/>
      <c r="Z30" s="328"/>
    </row>
    <row r="31" spans="1:26" ht="29.45" customHeight="1" thickBot="1" x14ac:dyDescent="0.3">
      <c r="A31" s="440"/>
      <c r="B31" s="443"/>
      <c r="C31" s="446"/>
      <c r="D31" s="449"/>
      <c r="E31" s="69">
        <v>4</v>
      </c>
      <c r="F31" s="231"/>
      <c r="G31" s="231"/>
      <c r="H31" s="231"/>
      <c r="I31" s="318" t="str">
        <f t="shared" si="0"/>
        <v xml:space="preserve">  </v>
      </c>
      <c r="J31" s="7"/>
      <c r="K31" s="65" t="str">
        <f>+IF(J31='11 FORMULAS'!$E$4,'11 FORMULAS'!$F$4,IF(J31='11 FORMULAS'!$E$5,'11 FORMULAS'!$F$5,IF(J31='11 FORMULAS'!$E$6,'11 FORMULAS'!$F$6,"")))</f>
        <v/>
      </c>
      <c r="L31" s="65" t="str">
        <f>+IF(OR(J31='11 FORMULAS'!$O$4,J31='11 FORMULAS'!$O$5),'11 FORMULAS'!$P$5,IF(J31='11 FORMULAS'!$O$6,'11 FORMULAS'!$P$6,""))</f>
        <v/>
      </c>
      <c r="M31" s="7"/>
      <c r="N31" s="65" t="str">
        <f>+IF(M31='11 FORMULAS'!$H$4,'11 FORMULAS'!$I$4,IF(M31='11 FORMULAS'!$H$5,'11 FORMULAS'!$I$5,""))</f>
        <v/>
      </c>
      <c r="O31" s="8"/>
      <c r="P31" s="8"/>
      <c r="Q31" s="8"/>
      <c r="R31" s="333" t="str">
        <f t="shared" ref="R31" si="11">+IFERROR(K31+N31,"")</f>
        <v/>
      </c>
      <c r="S31" s="333">
        <f>IF(L31='11 FORMULAS'!$P$5,S30-(S30*R31),S30)</f>
        <v>0.6</v>
      </c>
      <c r="T31" s="333">
        <f>IF(L31='11 FORMULAS'!$P$6,T30-(T30*R31),T30)</f>
        <v>0.4</v>
      </c>
      <c r="U31" s="434"/>
      <c r="V31" s="437"/>
    </row>
    <row r="32" spans="1:26" ht="29.45" customHeight="1" x14ac:dyDescent="0.25">
      <c r="A32" s="438" t="str">
        <f>'2 CONTEXTO E IDENTIFICACIÓN'!A15</f>
        <v>R7</v>
      </c>
      <c r="B32" s="441" t="str">
        <f>+'2 CONTEXTO E IDENTIFICACIÓN'!E15</f>
        <v>Posibilidad de pérdida Económica Inadecuada deducción de impuestos, tasas o contribuciones al contratista  debido a fallas tecnologicas en el programa que liquida los impuestos</v>
      </c>
      <c r="C32" s="444">
        <f>+'3 PROBABIL E IMPACTO INHERENTE'!E15</f>
        <v>0.6</v>
      </c>
      <c r="D32" s="447">
        <f>+'3 PROBABIL E IMPACTO INHERENTE'!M15</f>
        <v>0.2</v>
      </c>
      <c r="E32" s="67">
        <v>1</v>
      </c>
      <c r="F32" s="70"/>
      <c r="G32" s="70"/>
      <c r="H32" s="70"/>
      <c r="I32" s="316" t="str">
        <f t="shared" si="0"/>
        <v xml:space="preserve">  </v>
      </c>
      <c r="J32" s="5"/>
      <c r="K32" s="63" t="str">
        <f>+IF(J32='11 FORMULAS'!$E$4,'11 FORMULAS'!$F$4,IF(J32='11 FORMULAS'!$E$5,'11 FORMULAS'!$F$5,IF(J32='11 FORMULAS'!$E$6,'11 FORMULAS'!$F$6,"")))</f>
        <v/>
      </c>
      <c r="L32" s="63" t="str">
        <f>+IF(OR(J32='11 FORMULAS'!$O$4,J32='11 FORMULAS'!$O$5),'11 FORMULAS'!$P$5,IF(J32='11 FORMULAS'!$O$6,'11 FORMULAS'!$P$6,""))</f>
        <v/>
      </c>
      <c r="M32" s="5"/>
      <c r="N32" s="63" t="str">
        <f>+IF(M32='11 FORMULAS'!$H$4,'11 FORMULAS'!$I$4,IF(M32='11 FORMULAS'!$H$5,'11 FORMULAS'!$I$5,""))</f>
        <v/>
      </c>
      <c r="O32" s="6"/>
      <c r="P32" s="6"/>
      <c r="Q32" s="6"/>
      <c r="R32" s="331" t="str">
        <f>+IFERROR(K32+N32,"")</f>
        <v/>
      </c>
      <c r="S32" s="331">
        <f>IF(L32='11 FORMULAS'!$P$5,C32-(C32*R32),C32)</f>
        <v>0.6</v>
      </c>
      <c r="T32" s="331">
        <f>IF(L32='11 FORMULAS'!$P$6,D32-(D32*R32),D32)</f>
        <v>0.2</v>
      </c>
      <c r="U32" s="432">
        <f>+IF(S35="","",S35)</f>
        <v>0.6</v>
      </c>
      <c r="V32" s="435">
        <f>+IF(T35="","",T35)</f>
        <v>0.2</v>
      </c>
      <c r="X32" s="327"/>
      <c r="Y32" s="328"/>
      <c r="Z32" s="328"/>
    </row>
    <row r="33" spans="1:26" ht="29.45" customHeight="1" x14ac:dyDescent="0.25">
      <c r="A33" s="439"/>
      <c r="B33" s="442"/>
      <c r="C33" s="445"/>
      <c r="D33" s="448"/>
      <c r="E33" s="68">
        <v>2</v>
      </c>
      <c r="F33" s="230"/>
      <c r="G33" s="230"/>
      <c r="H33" s="230"/>
      <c r="I33" s="317" t="str">
        <f t="shared" si="0"/>
        <v xml:space="preserve">  </v>
      </c>
      <c r="J33" s="1"/>
      <c r="K33" s="64" t="str">
        <f>+IF(J33='11 FORMULAS'!$E$4,'11 FORMULAS'!$F$4,IF(J33='11 FORMULAS'!$E$5,'11 FORMULAS'!$F$5,IF(J33='11 FORMULAS'!$E$6,'11 FORMULAS'!$F$6,"")))</f>
        <v/>
      </c>
      <c r="L33" s="64" t="str">
        <f>+IF(OR(J33='11 FORMULAS'!$O$4,J33='11 FORMULAS'!$O$5),'11 FORMULAS'!$P$5,IF(J33='11 FORMULAS'!$O$6,'11 FORMULAS'!$P$6,""))</f>
        <v/>
      </c>
      <c r="M33" s="1"/>
      <c r="N33" s="64" t="str">
        <f>+IF(M33='11 FORMULAS'!$H$4,'11 FORMULAS'!$I$4,IF(M33='11 FORMULAS'!$H$5,'11 FORMULAS'!$I$5,""))</f>
        <v/>
      </c>
      <c r="O33" s="4"/>
      <c r="P33" s="4"/>
      <c r="Q33" s="4"/>
      <c r="R33" s="332" t="str">
        <f t="shared" ref="R33" si="12">+IFERROR(K33+N33,"")</f>
        <v/>
      </c>
      <c r="S33" s="332">
        <f>IF(L33='11 FORMULAS'!$P$5,S32-(S32*R33),S32)</f>
        <v>0.6</v>
      </c>
      <c r="T33" s="332">
        <f>IF(L33='11 FORMULAS'!$P$6,T32-(T32*R33),T32)</f>
        <v>0.2</v>
      </c>
      <c r="U33" s="433"/>
      <c r="V33" s="436"/>
      <c r="X33" s="327"/>
      <c r="Y33" s="328"/>
      <c r="Z33" s="328"/>
    </row>
    <row r="34" spans="1:26" ht="29.45" customHeight="1" x14ac:dyDescent="0.25">
      <c r="A34" s="439"/>
      <c r="B34" s="442"/>
      <c r="C34" s="445"/>
      <c r="D34" s="448"/>
      <c r="E34" s="68">
        <v>3</v>
      </c>
      <c r="F34" s="230"/>
      <c r="G34" s="230"/>
      <c r="H34" s="230"/>
      <c r="I34" s="317" t="str">
        <f t="shared" si="0"/>
        <v xml:space="preserve">  </v>
      </c>
      <c r="J34" s="1"/>
      <c r="K34" s="64" t="str">
        <f>+IF(J34='11 FORMULAS'!$E$4,'11 FORMULAS'!$F$4,IF(J34='11 FORMULAS'!$E$5,'11 FORMULAS'!$F$5,IF(J34='11 FORMULAS'!$E$6,'11 FORMULAS'!$F$6,"")))</f>
        <v/>
      </c>
      <c r="L34" s="64" t="str">
        <f>+IF(OR(J34='11 FORMULAS'!$O$4,J34='11 FORMULAS'!$O$5),'11 FORMULAS'!$P$5,IF(J34='11 FORMULAS'!$O$6,'11 FORMULAS'!$P$6,""))</f>
        <v/>
      </c>
      <c r="M34" s="1"/>
      <c r="N34" s="64" t="str">
        <f>+IF(M34='11 FORMULAS'!$H$4,'11 FORMULAS'!$I$4,IF(M34='11 FORMULAS'!$H$5,'11 FORMULAS'!$I$5,""))</f>
        <v/>
      </c>
      <c r="O34" s="4"/>
      <c r="P34" s="4"/>
      <c r="Q34" s="4"/>
      <c r="R34" s="332" t="str">
        <f>+IFERROR(K34+N34,"")</f>
        <v/>
      </c>
      <c r="S34" s="332">
        <f>IF(L34='11 FORMULAS'!$P$5,S33-(S33*R34),S33)</f>
        <v>0.6</v>
      </c>
      <c r="T34" s="332">
        <f>IF(L34='11 FORMULAS'!$P$6,T33-(T33*R34),T33)</f>
        <v>0.2</v>
      </c>
      <c r="U34" s="433"/>
      <c r="V34" s="436"/>
      <c r="X34" s="327"/>
      <c r="Y34" s="328"/>
      <c r="Z34" s="328"/>
    </row>
    <row r="35" spans="1:26" ht="29.45" customHeight="1" thickBot="1" x14ac:dyDescent="0.3">
      <c r="A35" s="440"/>
      <c r="B35" s="443"/>
      <c r="C35" s="446"/>
      <c r="D35" s="449"/>
      <c r="E35" s="69">
        <v>4</v>
      </c>
      <c r="F35" s="231"/>
      <c r="G35" s="231"/>
      <c r="H35" s="231"/>
      <c r="I35" s="318" t="str">
        <f t="shared" si="0"/>
        <v xml:space="preserve">  </v>
      </c>
      <c r="J35" s="7"/>
      <c r="K35" s="65" t="str">
        <f>+IF(J35='11 FORMULAS'!$E$4,'11 FORMULAS'!$F$4,IF(J35='11 FORMULAS'!$E$5,'11 FORMULAS'!$F$5,IF(J35='11 FORMULAS'!$E$6,'11 FORMULAS'!$F$6,"")))</f>
        <v/>
      </c>
      <c r="L35" s="65" t="str">
        <f>+IF(OR(J35='11 FORMULAS'!$O$4,J35='11 FORMULAS'!$O$5),'11 FORMULAS'!$P$5,IF(J35='11 FORMULAS'!$O$6,'11 FORMULAS'!$P$6,""))</f>
        <v/>
      </c>
      <c r="M35" s="7"/>
      <c r="N35" s="65" t="str">
        <f>+IF(M35='11 FORMULAS'!$H$4,'11 FORMULAS'!$I$4,IF(M35='11 FORMULAS'!$H$5,'11 FORMULAS'!$I$5,""))</f>
        <v/>
      </c>
      <c r="O35" s="8"/>
      <c r="P35" s="8"/>
      <c r="Q35" s="8"/>
      <c r="R35" s="333" t="str">
        <f t="shared" ref="R35" si="13">+IFERROR(K35+N35,"")</f>
        <v/>
      </c>
      <c r="S35" s="333">
        <f>IF(L35='11 FORMULAS'!$P$5,S34-(S34*R35),S34)</f>
        <v>0.6</v>
      </c>
      <c r="T35" s="333">
        <f>IF(L35='11 FORMULAS'!$P$6,T34-(T34*R35),T34)</f>
        <v>0.2</v>
      </c>
      <c r="U35" s="434"/>
      <c r="V35" s="437"/>
    </row>
    <row r="36" spans="1:26" ht="29.45" customHeight="1" x14ac:dyDescent="0.25">
      <c r="A36" s="438" t="str">
        <f>'2 CONTEXTO E IDENTIFICACIÓN'!A16</f>
        <v>R8</v>
      </c>
      <c r="B36" s="441" t="str">
        <f>+'2 CONTEXTO E IDENTIFICACIÓN'!E16</f>
        <v xml:space="preserve">  </v>
      </c>
      <c r="C36" s="444" t="str">
        <f>+'3 PROBABIL E IMPACTO INHERENTE'!E16</f>
        <v/>
      </c>
      <c r="D36" s="447" t="str">
        <f>+'3 PROBABIL E IMPACTO INHERENTE'!M16</f>
        <v/>
      </c>
      <c r="E36" s="67">
        <v>1</v>
      </c>
      <c r="F36" s="70"/>
      <c r="G36" s="70"/>
      <c r="H36" s="70"/>
      <c r="I36" s="316" t="str">
        <f t="shared" si="0"/>
        <v xml:space="preserve">  </v>
      </c>
      <c r="J36" s="5"/>
      <c r="K36" s="63" t="str">
        <f>+IF(J36='11 FORMULAS'!$E$4,'11 FORMULAS'!$F$4,IF(J36='11 FORMULAS'!$E$5,'11 FORMULAS'!$F$5,IF(J36='11 FORMULAS'!$E$6,'11 FORMULAS'!$F$6,"")))</f>
        <v/>
      </c>
      <c r="L36" s="63" t="str">
        <f>+IF(OR(J36='11 FORMULAS'!$O$4,J36='11 FORMULAS'!$O$5),'11 FORMULAS'!$P$5,IF(J36='11 FORMULAS'!$O$6,'11 FORMULAS'!$P$6,""))</f>
        <v/>
      </c>
      <c r="M36" s="5"/>
      <c r="N36" s="63" t="str">
        <f>+IF(M36='11 FORMULAS'!$H$4,'11 FORMULAS'!$I$4,IF(M36='11 FORMULAS'!$H$5,'11 FORMULAS'!$I$5,""))</f>
        <v/>
      </c>
      <c r="O36" s="6"/>
      <c r="P36" s="6"/>
      <c r="Q36" s="6"/>
      <c r="R36" s="331" t="str">
        <f>+IFERROR(K36+N36,"")</f>
        <v/>
      </c>
      <c r="S36" s="331" t="str">
        <f>IF(L36='11 FORMULAS'!$P$5,C36-(C36*R36),C36)</f>
        <v/>
      </c>
      <c r="T36" s="331" t="str">
        <f>IF(L36='11 FORMULAS'!$P$6,D36-(D36*R36),D36)</f>
        <v/>
      </c>
      <c r="U36" s="432" t="str">
        <f>+IF(S39="","",S39)</f>
        <v/>
      </c>
      <c r="V36" s="435" t="str">
        <f>+IF(T39="","",T39)</f>
        <v/>
      </c>
      <c r="X36" s="327"/>
      <c r="Y36" s="328"/>
      <c r="Z36" s="328"/>
    </row>
    <row r="37" spans="1:26" ht="29.45" customHeight="1" x14ac:dyDescent="0.25">
      <c r="A37" s="439"/>
      <c r="B37" s="442"/>
      <c r="C37" s="445"/>
      <c r="D37" s="448"/>
      <c r="E37" s="68">
        <v>2</v>
      </c>
      <c r="F37" s="230"/>
      <c r="G37" s="230"/>
      <c r="H37" s="230"/>
      <c r="I37" s="317" t="str">
        <f t="shared" si="0"/>
        <v xml:space="preserve">  </v>
      </c>
      <c r="J37" s="1"/>
      <c r="K37" s="64" t="str">
        <f>+IF(J37='11 FORMULAS'!$E$4,'11 FORMULAS'!$F$4,IF(J37='11 FORMULAS'!$E$5,'11 FORMULAS'!$F$5,IF(J37='11 FORMULAS'!$E$6,'11 FORMULAS'!$F$6,"")))</f>
        <v/>
      </c>
      <c r="L37" s="64" t="str">
        <f>+IF(OR(J37='11 FORMULAS'!$O$4,J37='11 FORMULAS'!$O$5),'11 FORMULAS'!$P$5,IF(J37='11 FORMULAS'!$O$6,'11 FORMULAS'!$P$6,""))</f>
        <v/>
      </c>
      <c r="M37" s="1"/>
      <c r="N37" s="64" t="str">
        <f>+IF(M37='11 FORMULAS'!$H$4,'11 FORMULAS'!$I$4,IF(M37='11 FORMULAS'!$H$5,'11 FORMULAS'!$I$5,""))</f>
        <v/>
      </c>
      <c r="O37" s="4"/>
      <c r="P37" s="4"/>
      <c r="Q37" s="4"/>
      <c r="R37" s="332" t="str">
        <f t="shared" ref="R37" si="14">+IFERROR(K37+N37,"")</f>
        <v/>
      </c>
      <c r="S37" s="332" t="str">
        <f>IF(L37='11 FORMULAS'!$P$5,S36-(S36*R37),S36)</f>
        <v/>
      </c>
      <c r="T37" s="332" t="str">
        <f>IF(L37='11 FORMULAS'!$P$6,T36-(T36*R37),T36)</f>
        <v/>
      </c>
      <c r="U37" s="433"/>
      <c r="V37" s="436"/>
      <c r="X37" s="327"/>
      <c r="Y37" s="328"/>
      <c r="Z37" s="328"/>
    </row>
    <row r="38" spans="1:26" ht="29.45" customHeight="1" x14ac:dyDescent="0.25">
      <c r="A38" s="439"/>
      <c r="B38" s="442"/>
      <c r="C38" s="445"/>
      <c r="D38" s="448"/>
      <c r="E38" s="68">
        <v>3</v>
      </c>
      <c r="F38" s="230"/>
      <c r="G38" s="230"/>
      <c r="H38" s="230"/>
      <c r="I38" s="317" t="str">
        <f t="shared" si="0"/>
        <v xml:space="preserve">  </v>
      </c>
      <c r="J38" s="1"/>
      <c r="K38" s="64" t="str">
        <f>+IF(J38='11 FORMULAS'!$E$4,'11 FORMULAS'!$F$4,IF(J38='11 FORMULAS'!$E$5,'11 FORMULAS'!$F$5,IF(J38='11 FORMULAS'!$E$6,'11 FORMULAS'!$F$6,"")))</f>
        <v/>
      </c>
      <c r="L38" s="64" t="str">
        <f>+IF(OR(J38='11 FORMULAS'!$O$4,J38='11 FORMULAS'!$O$5),'11 FORMULAS'!$P$5,IF(J38='11 FORMULAS'!$O$6,'11 FORMULAS'!$P$6,""))</f>
        <v/>
      </c>
      <c r="M38" s="1"/>
      <c r="N38" s="64" t="str">
        <f>+IF(M38='11 FORMULAS'!$H$4,'11 FORMULAS'!$I$4,IF(M38='11 FORMULAS'!$H$5,'11 FORMULAS'!$I$5,""))</f>
        <v/>
      </c>
      <c r="O38" s="4"/>
      <c r="P38" s="4"/>
      <c r="Q38" s="4"/>
      <c r="R38" s="332" t="str">
        <f>+IFERROR(K38+N38,"")</f>
        <v/>
      </c>
      <c r="S38" s="332" t="str">
        <f>IF(L38='11 FORMULAS'!$P$5,S37-(S37*R38),S37)</f>
        <v/>
      </c>
      <c r="T38" s="332" t="str">
        <f>IF(L38='11 FORMULAS'!$P$6,T37-(T37*R38),T37)</f>
        <v/>
      </c>
      <c r="U38" s="433"/>
      <c r="V38" s="436"/>
      <c r="X38" s="327"/>
      <c r="Y38" s="328"/>
      <c r="Z38" s="328"/>
    </row>
    <row r="39" spans="1:26" ht="29.45" customHeight="1" thickBot="1" x14ac:dyDescent="0.3">
      <c r="A39" s="440"/>
      <c r="B39" s="443"/>
      <c r="C39" s="446"/>
      <c r="D39" s="449"/>
      <c r="E39" s="69">
        <v>4</v>
      </c>
      <c r="F39" s="231"/>
      <c r="G39" s="231"/>
      <c r="H39" s="231"/>
      <c r="I39" s="318" t="str">
        <f t="shared" si="0"/>
        <v xml:space="preserve">  </v>
      </c>
      <c r="J39" s="7"/>
      <c r="K39" s="65" t="str">
        <f>+IF(J39='11 FORMULAS'!$E$4,'11 FORMULAS'!$F$4,IF(J39='11 FORMULAS'!$E$5,'11 FORMULAS'!$F$5,IF(J39='11 FORMULAS'!$E$6,'11 FORMULAS'!$F$6,"")))</f>
        <v/>
      </c>
      <c r="L39" s="65" t="str">
        <f>+IF(OR(J39='11 FORMULAS'!$O$4,J39='11 FORMULAS'!$O$5),'11 FORMULAS'!$P$5,IF(J39='11 FORMULAS'!$O$6,'11 FORMULAS'!$P$6,""))</f>
        <v/>
      </c>
      <c r="M39" s="7"/>
      <c r="N39" s="65" t="str">
        <f>+IF(M39='11 FORMULAS'!$H$4,'11 FORMULAS'!$I$4,IF(M39='11 FORMULAS'!$H$5,'11 FORMULAS'!$I$5,""))</f>
        <v/>
      </c>
      <c r="O39" s="8"/>
      <c r="P39" s="8"/>
      <c r="Q39" s="8"/>
      <c r="R39" s="333" t="str">
        <f t="shared" ref="R39" si="15">+IFERROR(K39+N39,"")</f>
        <v/>
      </c>
      <c r="S39" s="333" t="str">
        <f>IF(L39='11 FORMULAS'!$P$5,S38-(S38*R39),S38)</f>
        <v/>
      </c>
      <c r="T39" s="333" t="str">
        <f>IF(L39='11 FORMULAS'!$P$6,T38-(T38*R39),T38)</f>
        <v/>
      </c>
      <c r="U39" s="434"/>
      <c r="V39" s="437"/>
    </row>
    <row r="40" spans="1:26" ht="29.45" customHeight="1" x14ac:dyDescent="0.25">
      <c r="A40" s="438" t="str">
        <f>'2 CONTEXTO E IDENTIFICACIÓN'!A17</f>
        <v>R9</v>
      </c>
      <c r="B40" s="441" t="str">
        <f>+'2 CONTEXTO E IDENTIFICACIÓN'!E17</f>
        <v xml:space="preserve">  </v>
      </c>
      <c r="C40" s="444" t="str">
        <f>+'3 PROBABIL E IMPACTO INHERENTE'!E17</f>
        <v/>
      </c>
      <c r="D40" s="447" t="str">
        <f>+'3 PROBABIL E IMPACTO INHERENTE'!M17</f>
        <v/>
      </c>
      <c r="E40" s="67">
        <v>1</v>
      </c>
      <c r="F40" s="70"/>
      <c r="G40" s="70"/>
      <c r="H40" s="70"/>
      <c r="I40" s="316" t="str">
        <f t="shared" ref="I40:I71" si="16">+CONCATENATE(F40," ",G40," ",H40)</f>
        <v xml:space="preserve">  </v>
      </c>
      <c r="J40" s="5"/>
      <c r="K40" s="63" t="str">
        <f>+IF(J40='11 FORMULAS'!$E$4,'11 FORMULAS'!$F$4,IF(J40='11 FORMULAS'!$E$5,'11 FORMULAS'!$F$5,IF(J40='11 FORMULAS'!$E$6,'11 FORMULAS'!$F$6,"")))</f>
        <v/>
      </c>
      <c r="L40" s="63" t="str">
        <f>+IF(OR(J40='11 FORMULAS'!$O$4,J40='11 FORMULAS'!$O$5),'11 FORMULAS'!$P$5,IF(J40='11 FORMULAS'!$O$6,'11 FORMULAS'!$P$6,""))</f>
        <v/>
      </c>
      <c r="M40" s="5"/>
      <c r="N40" s="63" t="str">
        <f>+IF(M40='11 FORMULAS'!$H$4,'11 FORMULAS'!$I$4,IF(M40='11 FORMULAS'!$H$5,'11 FORMULAS'!$I$5,""))</f>
        <v/>
      </c>
      <c r="O40" s="6"/>
      <c r="P40" s="6"/>
      <c r="Q40" s="6"/>
      <c r="R40" s="331" t="str">
        <f>+IFERROR(K40+N40,"")</f>
        <v/>
      </c>
      <c r="S40" s="331" t="str">
        <f>IF(L40='11 FORMULAS'!$P$5,C40-(C40*R40),C40)</f>
        <v/>
      </c>
      <c r="T40" s="331" t="str">
        <f>IF(L40='11 FORMULAS'!$P$6,D40-(D40*R40),D40)</f>
        <v/>
      </c>
      <c r="U40" s="432" t="str">
        <f>+IF(S43="","",S43)</f>
        <v/>
      </c>
      <c r="V40" s="435" t="str">
        <f>+IF(T43="","",T43)</f>
        <v/>
      </c>
      <c r="X40" s="327"/>
      <c r="Y40" s="328"/>
      <c r="Z40" s="328"/>
    </row>
    <row r="41" spans="1:26" ht="29.45" customHeight="1" x14ac:dyDescent="0.25">
      <c r="A41" s="439"/>
      <c r="B41" s="442"/>
      <c r="C41" s="445"/>
      <c r="D41" s="448"/>
      <c r="E41" s="68">
        <v>2</v>
      </c>
      <c r="F41" s="230"/>
      <c r="G41" s="230"/>
      <c r="H41" s="230"/>
      <c r="I41" s="317" t="str">
        <f t="shared" si="16"/>
        <v xml:space="preserve">  </v>
      </c>
      <c r="J41" s="1"/>
      <c r="K41" s="64" t="str">
        <f>+IF(J41='11 FORMULAS'!$E$4,'11 FORMULAS'!$F$4,IF(J41='11 FORMULAS'!$E$5,'11 FORMULAS'!$F$5,IF(J41='11 FORMULAS'!$E$6,'11 FORMULAS'!$F$6,"")))</f>
        <v/>
      </c>
      <c r="L41" s="64" t="str">
        <f>+IF(OR(J41='11 FORMULAS'!$O$4,J41='11 FORMULAS'!$O$5),'11 FORMULAS'!$P$5,IF(J41='11 FORMULAS'!$O$6,'11 FORMULAS'!$P$6,""))</f>
        <v/>
      </c>
      <c r="M41" s="1"/>
      <c r="N41" s="64" t="str">
        <f>+IF(M41='11 FORMULAS'!$H$4,'11 FORMULAS'!$I$4,IF(M41='11 FORMULAS'!$H$5,'11 FORMULAS'!$I$5,""))</f>
        <v/>
      </c>
      <c r="O41" s="4"/>
      <c r="P41" s="4"/>
      <c r="Q41" s="4"/>
      <c r="R41" s="332" t="str">
        <f t="shared" ref="R41" si="17">+IFERROR(K41+N41,"")</f>
        <v/>
      </c>
      <c r="S41" s="332" t="str">
        <f>IF(L41='11 FORMULAS'!$P$5,S40-(S40*R41),S40)</f>
        <v/>
      </c>
      <c r="T41" s="332" t="str">
        <f>IF(L41='11 FORMULAS'!$P$6,T40-(T40*R41),T40)</f>
        <v/>
      </c>
      <c r="U41" s="433"/>
      <c r="V41" s="436"/>
      <c r="X41" s="327"/>
      <c r="Y41" s="328"/>
      <c r="Z41" s="328"/>
    </row>
    <row r="42" spans="1:26" ht="29.45" customHeight="1" x14ac:dyDescent="0.25">
      <c r="A42" s="439"/>
      <c r="B42" s="442"/>
      <c r="C42" s="445"/>
      <c r="D42" s="448"/>
      <c r="E42" s="68">
        <v>3</v>
      </c>
      <c r="F42" s="230"/>
      <c r="G42" s="230"/>
      <c r="H42" s="230"/>
      <c r="I42" s="317" t="str">
        <f t="shared" si="16"/>
        <v xml:space="preserve">  </v>
      </c>
      <c r="J42" s="1"/>
      <c r="K42" s="64" t="str">
        <f>+IF(J42='11 FORMULAS'!$E$4,'11 FORMULAS'!$F$4,IF(J42='11 FORMULAS'!$E$5,'11 FORMULAS'!$F$5,IF(J42='11 FORMULAS'!$E$6,'11 FORMULAS'!$F$6,"")))</f>
        <v/>
      </c>
      <c r="L42" s="64" t="str">
        <f>+IF(OR(J42='11 FORMULAS'!$O$4,J42='11 FORMULAS'!$O$5),'11 FORMULAS'!$P$5,IF(J42='11 FORMULAS'!$O$6,'11 FORMULAS'!$P$6,""))</f>
        <v/>
      </c>
      <c r="M42" s="1"/>
      <c r="N42" s="64" t="str">
        <f>+IF(M42='11 FORMULAS'!$H$4,'11 FORMULAS'!$I$4,IF(M42='11 FORMULAS'!$H$5,'11 FORMULAS'!$I$5,""))</f>
        <v/>
      </c>
      <c r="O42" s="4"/>
      <c r="P42" s="4"/>
      <c r="Q42" s="4"/>
      <c r="R42" s="332" t="str">
        <f>+IFERROR(K42+N42,"")</f>
        <v/>
      </c>
      <c r="S42" s="332" t="str">
        <f>IF(L42='11 FORMULAS'!$P$5,S41-(S41*R42),S41)</f>
        <v/>
      </c>
      <c r="T42" s="332" t="str">
        <f>IF(L42='11 FORMULAS'!$P$6,T41-(T41*R42),T41)</f>
        <v/>
      </c>
      <c r="U42" s="433"/>
      <c r="V42" s="436"/>
      <c r="X42" s="327"/>
      <c r="Y42" s="328"/>
      <c r="Z42" s="328"/>
    </row>
    <row r="43" spans="1:26" ht="29.45" customHeight="1" thickBot="1" x14ac:dyDescent="0.3">
      <c r="A43" s="440"/>
      <c r="B43" s="443"/>
      <c r="C43" s="446"/>
      <c r="D43" s="449"/>
      <c r="E43" s="69">
        <v>4</v>
      </c>
      <c r="F43" s="231"/>
      <c r="G43" s="231"/>
      <c r="H43" s="231"/>
      <c r="I43" s="318" t="str">
        <f t="shared" si="16"/>
        <v xml:space="preserve">  </v>
      </c>
      <c r="J43" s="7"/>
      <c r="K43" s="65" t="str">
        <f>+IF(J43='11 FORMULAS'!$E$4,'11 FORMULAS'!$F$4,IF(J43='11 FORMULAS'!$E$5,'11 FORMULAS'!$F$5,IF(J43='11 FORMULAS'!$E$6,'11 FORMULAS'!$F$6,"")))</f>
        <v/>
      </c>
      <c r="L43" s="65" t="str">
        <f>+IF(OR(J43='11 FORMULAS'!$O$4,J43='11 FORMULAS'!$O$5),'11 FORMULAS'!$P$5,IF(J43='11 FORMULAS'!$O$6,'11 FORMULAS'!$P$6,""))</f>
        <v/>
      </c>
      <c r="M43" s="7"/>
      <c r="N43" s="65" t="str">
        <f>+IF(M43='11 FORMULAS'!$H$4,'11 FORMULAS'!$I$4,IF(M43='11 FORMULAS'!$H$5,'11 FORMULAS'!$I$5,""))</f>
        <v/>
      </c>
      <c r="O43" s="8"/>
      <c r="P43" s="8"/>
      <c r="Q43" s="8"/>
      <c r="R43" s="333" t="str">
        <f t="shared" ref="R43" si="18">+IFERROR(K43+N43,"")</f>
        <v/>
      </c>
      <c r="S43" s="333" t="str">
        <f>IF(L43='11 FORMULAS'!$P$5,S42-(S42*R43),S42)</f>
        <v/>
      </c>
      <c r="T43" s="333" t="str">
        <f>IF(L43='11 FORMULAS'!$P$6,T42-(T42*R43),T42)</f>
        <v/>
      </c>
      <c r="U43" s="434"/>
      <c r="V43" s="437"/>
    </row>
    <row r="44" spans="1:26" ht="29.45" customHeight="1" x14ac:dyDescent="0.25">
      <c r="A44" s="438" t="str">
        <f>'2 CONTEXTO E IDENTIFICACIÓN'!A18</f>
        <v>R10</v>
      </c>
      <c r="B44" s="441" t="str">
        <f>+'2 CONTEXTO E IDENTIFICACIÓN'!E18</f>
        <v xml:space="preserve">  </v>
      </c>
      <c r="C44" s="444" t="str">
        <f>+'3 PROBABIL E IMPACTO INHERENTE'!E18</f>
        <v/>
      </c>
      <c r="D44" s="447" t="str">
        <f>+'3 PROBABIL E IMPACTO INHERENTE'!M18</f>
        <v/>
      </c>
      <c r="E44" s="67">
        <v>1</v>
      </c>
      <c r="F44" s="70"/>
      <c r="G44" s="70"/>
      <c r="H44" s="70"/>
      <c r="I44" s="316" t="str">
        <f t="shared" si="16"/>
        <v xml:space="preserve">  </v>
      </c>
      <c r="J44" s="5"/>
      <c r="K44" s="63" t="str">
        <f>+IF(J44='11 FORMULAS'!$E$4,'11 FORMULAS'!$F$4,IF(J44='11 FORMULAS'!$E$5,'11 FORMULAS'!$F$5,IF(J44='11 FORMULAS'!$E$6,'11 FORMULAS'!$F$6,"")))</f>
        <v/>
      </c>
      <c r="L44" s="63" t="str">
        <f>+IF(OR(J44='11 FORMULAS'!$O$4,J44='11 FORMULAS'!$O$5),'11 FORMULAS'!$P$5,IF(J44='11 FORMULAS'!$O$6,'11 FORMULAS'!$P$6,""))</f>
        <v/>
      </c>
      <c r="M44" s="5"/>
      <c r="N44" s="63" t="str">
        <f>+IF(M44='11 FORMULAS'!$H$4,'11 FORMULAS'!$I$4,IF(M44='11 FORMULAS'!$H$5,'11 FORMULAS'!$I$5,""))</f>
        <v/>
      </c>
      <c r="O44" s="6"/>
      <c r="P44" s="6"/>
      <c r="Q44" s="6"/>
      <c r="R44" s="331" t="str">
        <f>+IFERROR(K44+N44,"")</f>
        <v/>
      </c>
      <c r="S44" s="331" t="str">
        <f>IF(L44='11 FORMULAS'!$P$5,C44-(C44*R44),C44)</f>
        <v/>
      </c>
      <c r="T44" s="331" t="str">
        <f>IF(L44='11 FORMULAS'!$P$6,D44-(D44*R44),D44)</f>
        <v/>
      </c>
      <c r="U44" s="432" t="str">
        <f>+IF(S47="","",S47)</f>
        <v/>
      </c>
      <c r="V44" s="435" t="str">
        <f>+IF(T47="","",T47)</f>
        <v/>
      </c>
      <c r="X44" s="327"/>
      <c r="Y44" s="328"/>
      <c r="Z44" s="328"/>
    </row>
    <row r="45" spans="1:26" ht="29.45" customHeight="1" x14ac:dyDescent="0.25">
      <c r="A45" s="439"/>
      <c r="B45" s="442"/>
      <c r="C45" s="445"/>
      <c r="D45" s="448"/>
      <c r="E45" s="68">
        <v>2</v>
      </c>
      <c r="F45" s="230"/>
      <c r="G45" s="230"/>
      <c r="H45" s="230"/>
      <c r="I45" s="317" t="str">
        <f t="shared" si="16"/>
        <v xml:space="preserve">  </v>
      </c>
      <c r="J45" s="1"/>
      <c r="K45" s="64" t="str">
        <f>+IF(J45='11 FORMULAS'!$E$4,'11 FORMULAS'!$F$4,IF(J45='11 FORMULAS'!$E$5,'11 FORMULAS'!$F$5,IF(J45='11 FORMULAS'!$E$6,'11 FORMULAS'!$F$6,"")))</f>
        <v/>
      </c>
      <c r="L45" s="64" t="str">
        <f>+IF(OR(J45='11 FORMULAS'!$O$4,J45='11 FORMULAS'!$O$5),'11 FORMULAS'!$P$5,IF(J45='11 FORMULAS'!$O$6,'11 FORMULAS'!$P$6,""))</f>
        <v/>
      </c>
      <c r="M45" s="1"/>
      <c r="N45" s="64" t="str">
        <f>+IF(M45='11 FORMULAS'!$H$4,'11 FORMULAS'!$I$4,IF(M45='11 FORMULAS'!$H$5,'11 FORMULAS'!$I$5,""))</f>
        <v/>
      </c>
      <c r="O45" s="4"/>
      <c r="P45" s="4"/>
      <c r="Q45" s="4"/>
      <c r="R45" s="332" t="str">
        <f t="shared" ref="R45" si="19">+IFERROR(K45+N45,"")</f>
        <v/>
      </c>
      <c r="S45" s="332" t="str">
        <f>IF(L45='11 FORMULAS'!$P$5,S44-(S44*R45),S44)</f>
        <v/>
      </c>
      <c r="T45" s="332" t="str">
        <f>IF(L45='11 FORMULAS'!$P$6,T44-(T44*R45),T44)</f>
        <v/>
      </c>
      <c r="U45" s="433"/>
      <c r="V45" s="436"/>
      <c r="X45" s="327"/>
      <c r="Y45" s="328"/>
      <c r="Z45" s="328"/>
    </row>
    <row r="46" spans="1:26" ht="29.45" customHeight="1" x14ac:dyDescent="0.25">
      <c r="A46" s="439"/>
      <c r="B46" s="442"/>
      <c r="C46" s="445"/>
      <c r="D46" s="448"/>
      <c r="E46" s="68">
        <v>3</v>
      </c>
      <c r="F46" s="230"/>
      <c r="G46" s="230"/>
      <c r="H46" s="230"/>
      <c r="I46" s="317" t="str">
        <f t="shared" si="16"/>
        <v xml:space="preserve">  </v>
      </c>
      <c r="J46" s="1"/>
      <c r="K46" s="64" t="str">
        <f>+IF(J46='11 FORMULAS'!$E$4,'11 FORMULAS'!$F$4,IF(J46='11 FORMULAS'!$E$5,'11 FORMULAS'!$F$5,IF(J46='11 FORMULAS'!$E$6,'11 FORMULAS'!$F$6,"")))</f>
        <v/>
      </c>
      <c r="L46" s="64" t="str">
        <f>+IF(OR(J46='11 FORMULAS'!$O$4,J46='11 FORMULAS'!$O$5),'11 FORMULAS'!$P$5,IF(J46='11 FORMULAS'!$O$6,'11 FORMULAS'!$P$6,""))</f>
        <v/>
      </c>
      <c r="M46" s="1"/>
      <c r="N46" s="64" t="str">
        <f>+IF(M46='11 FORMULAS'!$H$4,'11 FORMULAS'!$I$4,IF(M46='11 FORMULAS'!$H$5,'11 FORMULAS'!$I$5,""))</f>
        <v/>
      </c>
      <c r="O46" s="4"/>
      <c r="P46" s="4"/>
      <c r="Q46" s="4"/>
      <c r="R46" s="332" t="str">
        <f>+IFERROR(K46+N46,"")</f>
        <v/>
      </c>
      <c r="S46" s="332" t="str">
        <f>IF(L46='11 FORMULAS'!$P$5,S45-(S45*R46),S45)</f>
        <v/>
      </c>
      <c r="T46" s="332" t="str">
        <f>IF(L46='11 FORMULAS'!$P$6,T45-(T45*R46),T45)</f>
        <v/>
      </c>
      <c r="U46" s="433"/>
      <c r="V46" s="436"/>
      <c r="X46" s="327"/>
      <c r="Y46" s="328"/>
      <c r="Z46" s="328"/>
    </row>
    <row r="47" spans="1:26" ht="29.45" customHeight="1" thickBot="1" x14ac:dyDescent="0.3">
      <c r="A47" s="440"/>
      <c r="B47" s="443"/>
      <c r="C47" s="446"/>
      <c r="D47" s="449"/>
      <c r="E47" s="69">
        <v>4</v>
      </c>
      <c r="F47" s="231"/>
      <c r="G47" s="231"/>
      <c r="H47" s="231"/>
      <c r="I47" s="318" t="str">
        <f t="shared" si="16"/>
        <v xml:space="preserve">  </v>
      </c>
      <c r="J47" s="7"/>
      <c r="K47" s="65" t="str">
        <f>+IF(J47='11 FORMULAS'!$E$4,'11 FORMULAS'!$F$4,IF(J47='11 FORMULAS'!$E$5,'11 FORMULAS'!$F$5,IF(J47='11 FORMULAS'!$E$6,'11 FORMULAS'!$F$6,"")))</f>
        <v/>
      </c>
      <c r="L47" s="65" t="str">
        <f>+IF(OR(J47='11 FORMULAS'!$O$4,J47='11 FORMULAS'!$O$5),'11 FORMULAS'!$P$5,IF(J47='11 FORMULAS'!$O$6,'11 FORMULAS'!$P$6,""))</f>
        <v/>
      </c>
      <c r="M47" s="7"/>
      <c r="N47" s="65" t="str">
        <f>+IF(M47='11 FORMULAS'!$H$4,'11 FORMULAS'!$I$4,IF(M47='11 FORMULAS'!$H$5,'11 FORMULAS'!$I$5,""))</f>
        <v/>
      </c>
      <c r="O47" s="8"/>
      <c r="P47" s="8"/>
      <c r="Q47" s="8"/>
      <c r="R47" s="333" t="str">
        <f t="shared" ref="R47" si="20">+IFERROR(K47+N47,"")</f>
        <v/>
      </c>
      <c r="S47" s="333" t="str">
        <f>IF(L47='11 FORMULAS'!$P$5,S46-(S46*R47),S46)</f>
        <v/>
      </c>
      <c r="T47" s="333" t="str">
        <f>IF(L47='11 FORMULAS'!$P$6,T46-(T46*R47),T46)</f>
        <v/>
      </c>
      <c r="U47" s="434"/>
      <c r="V47" s="437"/>
    </row>
    <row r="48" spans="1:26" ht="29.45" customHeight="1" x14ac:dyDescent="0.25">
      <c r="A48" s="438" t="str">
        <f>'2 CONTEXTO E IDENTIFICACIÓN'!A19</f>
        <v>R11</v>
      </c>
      <c r="B48" s="441" t="str">
        <f>+'2 CONTEXTO E IDENTIFICACIÓN'!E19</f>
        <v xml:space="preserve">  </v>
      </c>
      <c r="C48" s="444" t="str">
        <f>+'3 PROBABIL E IMPACTO INHERENTE'!E19</f>
        <v/>
      </c>
      <c r="D48" s="447" t="str">
        <f>+'3 PROBABIL E IMPACTO INHERENTE'!M19</f>
        <v/>
      </c>
      <c r="E48" s="67">
        <v>1</v>
      </c>
      <c r="F48" s="70"/>
      <c r="G48" s="70"/>
      <c r="H48" s="70"/>
      <c r="I48" s="316" t="str">
        <f t="shared" si="16"/>
        <v xml:space="preserve">  </v>
      </c>
      <c r="J48" s="5"/>
      <c r="K48" s="63" t="str">
        <f>+IF(J48='11 FORMULAS'!$E$4,'11 FORMULAS'!$F$4,IF(J48='11 FORMULAS'!$E$5,'11 FORMULAS'!$F$5,IF(J48='11 FORMULAS'!$E$6,'11 FORMULAS'!$F$6,"")))</f>
        <v/>
      </c>
      <c r="L48" s="63" t="str">
        <f>+IF(OR(J48='11 FORMULAS'!$O$4,J48='11 FORMULAS'!$O$5),'11 FORMULAS'!$P$5,IF(J48='11 FORMULAS'!$O$6,'11 FORMULAS'!$P$6,""))</f>
        <v/>
      </c>
      <c r="M48" s="5"/>
      <c r="N48" s="63" t="str">
        <f>+IF(M48='11 FORMULAS'!$H$4,'11 FORMULAS'!$I$4,IF(M48='11 FORMULAS'!$H$5,'11 FORMULAS'!$I$5,""))</f>
        <v/>
      </c>
      <c r="O48" s="6"/>
      <c r="P48" s="6"/>
      <c r="Q48" s="6"/>
      <c r="R48" s="331" t="str">
        <f>+IFERROR(K48+N48,"")</f>
        <v/>
      </c>
      <c r="S48" s="331" t="str">
        <f>IF(L48='11 FORMULAS'!$P$5,C48-(C48*R48),C48)</f>
        <v/>
      </c>
      <c r="T48" s="331" t="str">
        <f>IF(L48='11 FORMULAS'!$P$6,D48-(D48*R48),D48)</f>
        <v/>
      </c>
      <c r="U48" s="432" t="str">
        <f>+IF(S51="","",S51)</f>
        <v/>
      </c>
      <c r="V48" s="435" t="str">
        <f>+IF(T51="","",T51)</f>
        <v/>
      </c>
      <c r="X48" s="327"/>
      <c r="Y48" s="328"/>
      <c r="Z48" s="328"/>
    </row>
    <row r="49" spans="1:26" ht="29.45" customHeight="1" x14ac:dyDescent="0.25">
      <c r="A49" s="439"/>
      <c r="B49" s="442"/>
      <c r="C49" s="445"/>
      <c r="D49" s="448"/>
      <c r="E49" s="68">
        <v>2</v>
      </c>
      <c r="F49" s="230"/>
      <c r="G49" s="230"/>
      <c r="H49" s="230"/>
      <c r="I49" s="317" t="str">
        <f t="shared" si="16"/>
        <v xml:space="preserve">  </v>
      </c>
      <c r="J49" s="1"/>
      <c r="K49" s="64" t="str">
        <f>+IF(J49='11 FORMULAS'!$E$4,'11 FORMULAS'!$F$4,IF(J49='11 FORMULAS'!$E$5,'11 FORMULAS'!$F$5,IF(J49='11 FORMULAS'!$E$6,'11 FORMULAS'!$F$6,"")))</f>
        <v/>
      </c>
      <c r="L49" s="64" t="str">
        <f>+IF(OR(J49='11 FORMULAS'!$O$4,J49='11 FORMULAS'!$O$5),'11 FORMULAS'!$P$5,IF(J49='11 FORMULAS'!$O$6,'11 FORMULAS'!$P$6,""))</f>
        <v/>
      </c>
      <c r="M49" s="1"/>
      <c r="N49" s="64" t="str">
        <f>+IF(M49='11 FORMULAS'!$H$4,'11 FORMULAS'!$I$4,IF(M49='11 FORMULAS'!$H$5,'11 FORMULAS'!$I$5,""))</f>
        <v/>
      </c>
      <c r="O49" s="4"/>
      <c r="P49" s="4"/>
      <c r="Q49" s="4"/>
      <c r="R49" s="332" t="str">
        <f t="shared" ref="R49" si="21">+IFERROR(K49+N49,"")</f>
        <v/>
      </c>
      <c r="S49" s="332" t="str">
        <f>IF(L49='11 FORMULAS'!$P$5,S48-(S48*R49),S48)</f>
        <v/>
      </c>
      <c r="T49" s="332" t="str">
        <f>IF(L49='11 FORMULAS'!$P$6,T48-(T48*R49),T48)</f>
        <v/>
      </c>
      <c r="U49" s="433"/>
      <c r="V49" s="436"/>
      <c r="X49" s="327"/>
      <c r="Y49" s="328"/>
      <c r="Z49" s="328"/>
    </row>
    <row r="50" spans="1:26" ht="29.45" customHeight="1" x14ac:dyDescent="0.25">
      <c r="A50" s="439"/>
      <c r="B50" s="442"/>
      <c r="C50" s="445"/>
      <c r="D50" s="448"/>
      <c r="E50" s="68">
        <v>3</v>
      </c>
      <c r="F50" s="230"/>
      <c r="G50" s="230"/>
      <c r="H50" s="230"/>
      <c r="I50" s="317" t="str">
        <f t="shared" si="16"/>
        <v xml:space="preserve">  </v>
      </c>
      <c r="J50" s="1"/>
      <c r="K50" s="64" t="str">
        <f>+IF(J50='11 FORMULAS'!$E$4,'11 FORMULAS'!$F$4,IF(J50='11 FORMULAS'!$E$5,'11 FORMULAS'!$F$5,IF(J50='11 FORMULAS'!$E$6,'11 FORMULAS'!$F$6,"")))</f>
        <v/>
      </c>
      <c r="L50" s="64" t="str">
        <f>+IF(OR(J50='11 FORMULAS'!$O$4,J50='11 FORMULAS'!$O$5),'11 FORMULAS'!$P$5,IF(J50='11 FORMULAS'!$O$6,'11 FORMULAS'!$P$6,""))</f>
        <v/>
      </c>
      <c r="M50" s="1"/>
      <c r="N50" s="64" t="str">
        <f>+IF(M50='11 FORMULAS'!$H$4,'11 FORMULAS'!$I$4,IF(M50='11 FORMULAS'!$H$5,'11 FORMULAS'!$I$5,""))</f>
        <v/>
      </c>
      <c r="O50" s="4"/>
      <c r="P50" s="4"/>
      <c r="Q50" s="4"/>
      <c r="R50" s="332" t="str">
        <f>+IFERROR(K50+N50,"")</f>
        <v/>
      </c>
      <c r="S50" s="332" t="str">
        <f>IF(L50='11 FORMULAS'!$P$5,S49-(S49*R50),S49)</f>
        <v/>
      </c>
      <c r="T50" s="332" t="str">
        <f>IF(L50='11 FORMULAS'!$P$6,T49-(T49*R50),T49)</f>
        <v/>
      </c>
      <c r="U50" s="433"/>
      <c r="V50" s="436"/>
      <c r="X50" s="327"/>
      <c r="Y50" s="328"/>
      <c r="Z50" s="328"/>
    </row>
    <row r="51" spans="1:26" ht="29.45" customHeight="1" thickBot="1" x14ac:dyDescent="0.3">
      <c r="A51" s="440"/>
      <c r="B51" s="443"/>
      <c r="C51" s="446"/>
      <c r="D51" s="449"/>
      <c r="E51" s="69">
        <v>4</v>
      </c>
      <c r="F51" s="231"/>
      <c r="G51" s="231"/>
      <c r="H51" s="231"/>
      <c r="I51" s="318" t="str">
        <f t="shared" si="16"/>
        <v xml:space="preserve">  </v>
      </c>
      <c r="J51" s="7"/>
      <c r="K51" s="65" t="str">
        <f>+IF(J51='11 FORMULAS'!$E$4,'11 FORMULAS'!$F$4,IF(J51='11 FORMULAS'!$E$5,'11 FORMULAS'!$F$5,IF(J51='11 FORMULAS'!$E$6,'11 FORMULAS'!$F$6,"")))</f>
        <v/>
      </c>
      <c r="L51" s="65" t="str">
        <f>+IF(OR(J51='11 FORMULAS'!$O$4,J51='11 FORMULAS'!$O$5),'11 FORMULAS'!$P$5,IF(J51='11 FORMULAS'!$O$6,'11 FORMULAS'!$P$6,""))</f>
        <v/>
      </c>
      <c r="M51" s="7"/>
      <c r="N51" s="65" t="str">
        <f>+IF(M51='11 FORMULAS'!$H$4,'11 FORMULAS'!$I$4,IF(M51='11 FORMULAS'!$H$5,'11 FORMULAS'!$I$5,""))</f>
        <v/>
      </c>
      <c r="O51" s="8"/>
      <c r="P51" s="8"/>
      <c r="Q51" s="8"/>
      <c r="R51" s="333" t="str">
        <f t="shared" ref="R51" si="22">+IFERROR(K51+N51,"")</f>
        <v/>
      </c>
      <c r="S51" s="333" t="str">
        <f>IF(L51='11 FORMULAS'!$P$5,S50-(S50*R51),S50)</f>
        <v/>
      </c>
      <c r="T51" s="333" t="str">
        <f>IF(L51='11 FORMULAS'!$P$6,T50-(T50*R51),T50)</f>
        <v/>
      </c>
      <c r="U51" s="434"/>
      <c r="V51" s="437"/>
    </row>
    <row r="52" spans="1:26" ht="29.45" customHeight="1" x14ac:dyDescent="0.25">
      <c r="A52" s="438" t="str">
        <f>'2 CONTEXTO E IDENTIFICACIÓN'!A20</f>
        <v>R12</v>
      </c>
      <c r="B52" s="441" t="str">
        <f>+'2 CONTEXTO E IDENTIFICACIÓN'!E20</f>
        <v xml:space="preserve">  </v>
      </c>
      <c r="C52" s="444" t="str">
        <f>+'3 PROBABIL E IMPACTO INHERENTE'!E20</f>
        <v/>
      </c>
      <c r="D52" s="447" t="str">
        <f>+'3 PROBABIL E IMPACTO INHERENTE'!M20</f>
        <v/>
      </c>
      <c r="E52" s="67">
        <v>1</v>
      </c>
      <c r="F52" s="70"/>
      <c r="G52" s="70"/>
      <c r="H52" s="70"/>
      <c r="I52" s="316" t="str">
        <f t="shared" si="16"/>
        <v xml:space="preserve">  </v>
      </c>
      <c r="J52" s="5"/>
      <c r="K52" s="63" t="str">
        <f>+IF(J52='11 FORMULAS'!$E$4,'11 FORMULAS'!$F$4,IF(J52='11 FORMULAS'!$E$5,'11 FORMULAS'!$F$5,IF(J52='11 FORMULAS'!$E$6,'11 FORMULAS'!$F$6,"")))</f>
        <v/>
      </c>
      <c r="L52" s="63" t="str">
        <f>+IF(OR(J52='11 FORMULAS'!$O$4,J52='11 FORMULAS'!$O$5),'11 FORMULAS'!$P$5,IF(J52='11 FORMULAS'!$O$6,'11 FORMULAS'!$P$6,""))</f>
        <v/>
      </c>
      <c r="M52" s="5"/>
      <c r="N52" s="63" t="str">
        <f>+IF(M52='11 FORMULAS'!$H$4,'11 FORMULAS'!$I$4,IF(M52='11 FORMULAS'!$H$5,'11 FORMULAS'!$I$5,""))</f>
        <v/>
      </c>
      <c r="O52" s="6"/>
      <c r="P52" s="6"/>
      <c r="Q52" s="6"/>
      <c r="R52" s="331" t="str">
        <f>+IFERROR(K52+N52,"")</f>
        <v/>
      </c>
      <c r="S52" s="331" t="str">
        <f>IF(L52='11 FORMULAS'!$P$5,C52-(C52*R52),C52)</f>
        <v/>
      </c>
      <c r="T52" s="331" t="str">
        <f>IF(L52='11 FORMULAS'!$P$6,D52-(D52*R52),D52)</f>
        <v/>
      </c>
      <c r="U52" s="432" t="str">
        <f>+IF(S55="","",S55)</f>
        <v/>
      </c>
      <c r="V52" s="435" t="str">
        <f>+IF(T55="","",T55)</f>
        <v/>
      </c>
      <c r="X52" s="327"/>
      <c r="Y52" s="328"/>
      <c r="Z52" s="328"/>
    </row>
    <row r="53" spans="1:26" ht="29.45" customHeight="1" x14ac:dyDescent="0.25">
      <c r="A53" s="439"/>
      <c r="B53" s="442"/>
      <c r="C53" s="445"/>
      <c r="D53" s="448"/>
      <c r="E53" s="68">
        <v>2</v>
      </c>
      <c r="F53" s="230"/>
      <c r="G53" s="230"/>
      <c r="H53" s="230"/>
      <c r="I53" s="317" t="str">
        <f t="shared" si="16"/>
        <v xml:space="preserve">  </v>
      </c>
      <c r="J53" s="1"/>
      <c r="K53" s="64" t="str">
        <f>+IF(J53='11 FORMULAS'!$E$4,'11 FORMULAS'!$F$4,IF(J53='11 FORMULAS'!$E$5,'11 FORMULAS'!$F$5,IF(J53='11 FORMULAS'!$E$6,'11 FORMULAS'!$F$6,"")))</f>
        <v/>
      </c>
      <c r="L53" s="64" t="str">
        <f>+IF(OR(J53='11 FORMULAS'!$O$4,J53='11 FORMULAS'!$O$5),'11 FORMULAS'!$P$5,IF(J53='11 FORMULAS'!$O$6,'11 FORMULAS'!$P$6,""))</f>
        <v/>
      </c>
      <c r="M53" s="1"/>
      <c r="N53" s="64" t="str">
        <f>+IF(M53='11 FORMULAS'!$H$4,'11 FORMULAS'!$I$4,IF(M53='11 FORMULAS'!$H$5,'11 FORMULAS'!$I$5,""))</f>
        <v/>
      </c>
      <c r="O53" s="4"/>
      <c r="P53" s="4"/>
      <c r="Q53" s="4"/>
      <c r="R53" s="332" t="str">
        <f t="shared" ref="R53" si="23">+IFERROR(K53+N53,"")</f>
        <v/>
      </c>
      <c r="S53" s="332" t="str">
        <f>IF(L53='11 FORMULAS'!$P$5,S52-(S52*R53),S52)</f>
        <v/>
      </c>
      <c r="T53" s="332" t="str">
        <f>IF(L53='11 FORMULAS'!$P$6,T52-(T52*R53),T52)</f>
        <v/>
      </c>
      <c r="U53" s="433"/>
      <c r="V53" s="436"/>
      <c r="X53" s="327"/>
      <c r="Y53" s="328"/>
      <c r="Z53" s="328"/>
    </row>
    <row r="54" spans="1:26" ht="29.45" customHeight="1" x14ac:dyDescent="0.25">
      <c r="A54" s="439"/>
      <c r="B54" s="442"/>
      <c r="C54" s="445"/>
      <c r="D54" s="448"/>
      <c r="E54" s="68">
        <v>3</v>
      </c>
      <c r="F54" s="230"/>
      <c r="G54" s="230"/>
      <c r="H54" s="230"/>
      <c r="I54" s="317" t="str">
        <f t="shared" si="16"/>
        <v xml:space="preserve">  </v>
      </c>
      <c r="J54" s="1"/>
      <c r="K54" s="64" t="str">
        <f>+IF(J54='11 FORMULAS'!$E$4,'11 FORMULAS'!$F$4,IF(J54='11 FORMULAS'!$E$5,'11 FORMULAS'!$F$5,IF(J54='11 FORMULAS'!$E$6,'11 FORMULAS'!$F$6,"")))</f>
        <v/>
      </c>
      <c r="L54" s="64" t="str">
        <f>+IF(OR(J54='11 FORMULAS'!$O$4,J54='11 FORMULAS'!$O$5),'11 FORMULAS'!$P$5,IF(J54='11 FORMULAS'!$O$6,'11 FORMULAS'!$P$6,""))</f>
        <v/>
      </c>
      <c r="M54" s="1"/>
      <c r="N54" s="64" t="str">
        <f>+IF(M54='11 FORMULAS'!$H$4,'11 FORMULAS'!$I$4,IF(M54='11 FORMULAS'!$H$5,'11 FORMULAS'!$I$5,""))</f>
        <v/>
      </c>
      <c r="O54" s="4"/>
      <c r="P54" s="4"/>
      <c r="Q54" s="4"/>
      <c r="R54" s="332" t="str">
        <f>+IFERROR(K54+N54,"")</f>
        <v/>
      </c>
      <c r="S54" s="332" t="str">
        <f>IF(L54='11 FORMULAS'!$P$5,S53-(S53*R54),S53)</f>
        <v/>
      </c>
      <c r="T54" s="332" t="str">
        <f>IF(L54='11 FORMULAS'!$P$6,T53-(T53*R54),T53)</f>
        <v/>
      </c>
      <c r="U54" s="433"/>
      <c r="V54" s="436"/>
      <c r="X54" s="327"/>
      <c r="Y54" s="328"/>
      <c r="Z54" s="328"/>
    </row>
    <row r="55" spans="1:26" ht="29.45" customHeight="1" thickBot="1" x14ac:dyDescent="0.3">
      <c r="A55" s="440"/>
      <c r="B55" s="443"/>
      <c r="C55" s="446"/>
      <c r="D55" s="449"/>
      <c r="E55" s="69">
        <v>4</v>
      </c>
      <c r="F55" s="231"/>
      <c r="G55" s="231"/>
      <c r="H55" s="231"/>
      <c r="I55" s="318" t="str">
        <f t="shared" si="16"/>
        <v xml:space="preserve">  </v>
      </c>
      <c r="J55" s="7"/>
      <c r="K55" s="65" t="str">
        <f>+IF(J55='11 FORMULAS'!$E$4,'11 FORMULAS'!$F$4,IF(J55='11 FORMULAS'!$E$5,'11 FORMULAS'!$F$5,IF(J55='11 FORMULAS'!$E$6,'11 FORMULAS'!$F$6,"")))</f>
        <v/>
      </c>
      <c r="L55" s="65" t="str">
        <f>+IF(OR(J55='11 FORMULAS'!$O$4,J55='11 FORMULAS'!$O$5),'11 FORMULAS'!$P$5,IF(J55='11 FORMULAS'!$O$6,'11 FORMULAS'!$P$6,""))</f>
        <v/>
      </c>
      <c r="M55" s="7"/>
      <c r="N55" s="65" t="str">
        <f>+IF(M55='11 FORMULAS'!$H$4,'11 FORMULAS'!$I$4,IF(M55='11 FORMULAS'!$H$5,'11 FORMULAS'!$I$5,""))</f>
        <v/>
      </c>
      <c r="O55" s="8"/>
      <c r="P55" s="8"/>
      <c r="Q55" s="8"/>
      <c r="R55" s="333" t="str">
        <f t="shared" ref="R55" si="24">+IFERROR(K55+N55,"")</f>
        <v/>
      </c>
      <c r="S55" s="333" t="str">
        <f>IF(L55='11 FORMULAS'!$P$5,S54-(S54*R55),S54)</f>
        <v/>
      </c>
      <c r="T55" s="333" t="str">
        <f>IF(L55='11 FORMULAS'!$P$6,T54-(T54*R55),T54)</f>
        <v/>
      </c>
      <c r="U55" s="434"/>
      <c r="V55" s="437"/>
    </row>
    <row r="56" spans="1:26" ht="29.45" customHeight="1" x14ac:dyDescent="0.25">
      <c r="A56" s="438" t="str">
        <f>'2 CONTEXTO E IDENTIFICACIÓN'!A21</f>
        <v>R13</v>
      </c>
      <c r="B56" s="441" t="str">
        <f>+'2 CONTEXTO E IDENTIFICACIÓN'!E21</f>
        <v xml:space="preserve">  </v>
      </c>
      <c r="C56" s="444" t="str">
        <f>+'3 PROBABIL E IMPACTO INHERENTE'!E21</f>
        <v/>
      </c>
      <c r="D56" s="447" t="str">
        <f>+'3 PROBABIL E IMPACTO INHERENTE'!M21</f>
        <v/>
      </c>
      <c r="E56" s="67">
        <v>1</v>
      </c>
      <c r="F56" s="70"/>
      <c r="G56" s="70"/>
      <c r="H56" s="70"/>
      <c r="I56" s="316" t="str">
        <f t="shared" si="16"/>
        <v xml:space="preserve">  </v>
      </c>
      <c r="J56" s="5"/>
      <c r="K56" s="63" t="str">
        <f>+IF(J56='11 FORMULAS'!$E$4,'11 FORMULAS'!$F$4,IF(J56='11 FORMULAS'!$E$5,'11 FORMULAS'!$F$5,IF(J56='11 FORMULAS'!$E$6,'11 FORMULAS'!$F$6,"")))</f>
        <v/>
      </c>
      <c r="L56" s="63" t="str">
        <f>+IF(OR(J56='11 FORMULAS'!$O$4,J56='11 FORMULAS'!$O$5),'11 FORMULAS'!$P$5,IF(J56='11 FORMULAS'!$O$6,'11 FORMULAS'!$P$6,""))</f>
        <v/>
      </c>
      <c r="M56" s="5"/>
      <c r="N56" s="63" t="str">
        <f>+IF(M56='11 FORMULAS'!$H$4,'11 FORMULAS'!$I$4,IF(M56='11 FORMULAS'!$H$5,'11 FORMULAS'!$I$5,""))</f>
        <v/>
      </c>
      <c r="O56" s="6"/>
      <c r="P56" s="6"/>
      <c r="Q56" s="6"/>
      <c r="R56" s="331" t="str">
        <f>+IFERROR(K56+N56,"")</f>
        <v/>
      </c>
      <c r="S56" s="331" t="str">
        <f>IF(L56='11 FORMULAS'!$P$5,C56-(C56*R56),C56)</f>
        <v/>
      </c>
      <c r="T56" s="331" t="str">
        <f>IF(L56='11 FORMULAS'!$P$6,D56-(D56*R56),D56)</f>
        <v/>
      </c>
      <c r="U56" s="432" t="str">
        <f>+IF(S59="","",S59)</f>
        <v/>
      </c>
      <c r="V56" s="435" t="str">
        <f>+IF(T59="","",T59)</f>
        <v/>
      </c>
      <c r="X56" s="327"/>
      <c r="Y56" s="328"/>
      <c r="Z56" s="328"/>
    </row>
    <row r="57" spans="1:26" ht="29.45" customHeight="1" x14ac:dyDescent="0.25">
      <c r="A57" s="439"/>
      <c r="B57" s="442"/>
      <c r="C57" s="445"/>
      <c r="D57" s="448"/>
      <c r="E57" s="68">
        <v>2</v>
      </c>
      <c r="F57" s="230"/>
      <c r="G57" s="230"/>
      <c r="H57" s="230"/>
      <c r="I57" s="317" t="str">
        <f t="shared" si="16"/>
        <v xml:space="preserve">  </v>
      </c>
      <c r="J57" s="1"/>
      <c r="K57" s="64" t="str">
        <f>+IF(J57='11 FORMULAS'!$E$4,'11 FORMULAS'!$F$4,IF(J57='11 FORMULAS'!$E$5,'11 FORMULAS'!$F$5,IF(J57='11 FORMULAS'!$E$6,'11 FORMULAS'!$F$6,"")))</f>
        <v/>
      </c>
      <c r="L57" s="64" t="str">
        <f>+IF(OR(J57='11 FORMULAS'!$O$4,J57='11 FORMULAS'!$O$5),'11 FORMULAS'!$P$5,IF(J57='11 FORMULAS'!$O$6,'11 FORMULAS'!$P$6,""))</f>
        <v/>
      </c>
      <c r="M57" s="1"/>
      <c r="N57" s="64" t="str">
        <f>+IF(M57='11 FORMULAS'!$H$4,'11 FORMULAS'!$I$4,IF(M57='11 FORMULAS'!$H$5,'11 FORMULAS'!$I$5,""))</f>
        <v/>
      </c>
      <c r="O57" s="4"/>
      <c r="P57" s="4"/>
      <c r="Q57" s="4"/>
      <c r="R57" s="332" t="str">
        <f t="shared" ref="R57" si="25">+IFERROR(K57+N57,"")</f>
        <v/>
      </c>
      <c r="S57" s="332" t="str">
        <f>IF(L57='11 FORMULAS'!$P$5,S56-(S56*R57),S56)</f>
        <v/>
      </c>
      <c r="T57" s="332" t="str">
        <f>IF(L57='11 FORMULAS'!$P$6,T56-(T56*R57),T56)</f>
        <v/>
      </c>
      <c r="U57" s="433"/>
      <c r="V57" s="436"/>
      <c r="X57" s="327"/>
      <c r="Y57" s="328"/>
      <c r="Z57" s="328"/>
    </row>
    <row r="58" spans="1:26" ht="29.45" customHeight="1" x14ac:dyDescent="0.25">
      <c r="A58" s="439"/>
      <c r="B58" s="442"/>
      <c r="C58" s="445"/>
      <c r="D58" s="448"/>
      <c r="E58" s="68">
        <v>3</v>
      </c>
      <c r="F58" s="230"/>
      <c r="G58" s="230"/>
      <c r="H58" s="230"/>
      <c r="I58" s="317" t="str">
        <f t="shared" si="16"/>
        <v xml:space="preserve">  </v>
      </c>
      <c r="J58" s="1"/>
      <c r="K58" s="64" t="str">
        <f>+IF(J58='11 FORMULAS'!$E$4,'11 FORMULAS'!$F$4,IF(J58='11 FORMULAS'!$E$5,'11 FORMULAS'!$F$5,IF(J58='11 FORMULAS'!$E$6,'11 FORMULAS'!$F$6,"")))</f>
        <v/>
      </c>
      <c r="L58" s="64" t="str">
        <f>+IF(OR(J58='11 FORMULAS'!$O$4,J58='11 FORMULAS'!$O$5),'11 FORMULAS'!$P$5,IF(J58='11 FORMULAS'!$O$6,'11 FORMULAS'!$P$6,""))</f>
        <v/>
      </c>
      <c r="M58" s="1"/>
      <c r="N58" s="64" t="str">
        <f>+IF(M58='11 FORMULAS'!$H$4,'11 FORMULAS'!$I$4,IF(M58='11 FORMULAS'!$H$5,'11 FORMULAS'!$I$5,""))</f>
        <v/>
      </c>
      <c r="O58" s="4"/>
      <c r="P58" s="4"/>
      <c r="Q58" s="4"/>
      <c r="R58" s="332" t="str">
        <f>+IFERROR(K58+N58,"")</f>
        <v/>
      </c>
      <c r="S58" s="332" t="str">
        <f>IF(L58='11 FORMULAS'!$P$5,S57-(S57*R58),S57)</f>
        <v/>
      </c>
      <c r="T58" s="332" t="str">
        <f>IF(L58='11 FORMULAS'!$P$6,T57-(T57*R58),T57)</f>
        <v/>
      </c>
      <c r="U58" s="433"/>
      <c r="V58" s="436"/>
      <c r="X58" s="327"/>
      <c r="Y58" s="328"/>
      <c r="Z58" s="328"/>
    </row>
    <row r="59" spans="1:26" ht="29.45" customHeight="1" thickBot="1" x14ac:dyDescent="0.3">
      <c r="A59" s="440"/>
      <c r="B59" s="443"/>
      <c r="C59" s="446"/>
      <c r="D59" s="449"/>
      <c r="E59" s="69">
        <v>4</v>
      </c>
      <c r="F59" s="231"/>
      <c r="G59" s="231"/>
      <c r="H59" s="231"/>
      <c r="I59" s="318" t="str">
        <f t="shared" si="16"/>
        <v xml:space="preserve">  </v>
      </c>
      <c r="J59" s="7"/>
      <c r="K59" s="65" t="str">
        <f>+IF(J59='11 FORMULAS'!$E$4,'11 FORMULAS'!$F$4,IF(J59='11 FORMULAS'!$E$5,'11 FORMULAS'!$F$5,IF(J59='11 FORMULAS'!$E$6,'11 FORMULAS'!$F$6,"")))</f>
        <v/>
      </c>
      <c r="L59" s="65" t="str">
        <f>+IF(OR(J59='11 FORMULAS'!$O$4,J59='11 FORMULAS'!$O$5),'11 FORMULAS'!$P$5,IF(J59='11 FORMULAS'!$O$6,'11 FORMULAS'!$P$6,""))</f>
        <v/>
      </c>
      <c r="M59" s="7"/>
      <c r="N59" s="65" t="str">
        <f>+IF(M59='11 FORMULAS'!$H$4,'11 FORMULAS'!$I$4,IF(M59='11 FORMULAS'!$H$5,'11 FORMULAS'!$I$5,""))</f>
        <v/>
      </c>
      <c r="O59" s="8"/>
      <c r="P59" s="8"/>
      <c r="Q59" s="8"/>
      <c r="R59" s="333" t="str">
        <f t="shared" ref="R59" si="26">+IFERROR(K59+N59,"")</f>
        <v/>
      </c>
      <c r="S59" s="333" t="str">
        <f>IF(L59='11 FORMULAS'!$P$5,S58-(S58*R59),S58)</f>
        <v/>
      </c>
      <c r="T59" s="333" t="str">
        <f>IF(L59='11 FORMULAS'!$P$6,T58-(T58*R59),T58)</f>
        <v/>
      </c>
      <c r="U59" s="434"/>
      <c r="V59" s="437"/>
    </row>
    <row r="60" spans="1:26" ht="29.45" customHeight="1" x14ac:dyDescent="0.25">
      <c r="A60" s="438" t="str">
        <f>'2 CONTEXTO E IDENTIFICACIÓN'!A22</f>
        <v>R14</v>
      </c>
      <c r="B60" s="441" t="str">
        <f>+'2 CONTEXTO E IDENTIFICACIÓN'!E22</f>
        <v xml:space="preserve">  </v>
      </c>
      <c r="C60" s="444" t="str">
        <f>+'3 PROBABIL E IMPACTO INHERENTE'!E22</f>
        <v/>
      </c>
      <c r="D60" s="447" t="str">
        <f>+'3 PROBABIL E IMPACTO INHERENTE'!M22</f>
        <v/>
      </c>
      <c r="E60" s="67">
        <v>1</v>
      </c>
      <c r="F60" s="70"/>
      <c r="G60" s="70"/>
      <c r="H60" s="70"/>
      <c r="I60" s="316" t="str">
        <f t="shared" si="16"/>
        <v xml:space="preserve">  </v>
      </c>
      <c r="J60" s="5"/>
      <c r="K60" s="63" t="str">
        <f>+IF(J60='11 FORMULAS'!$E$4,'11 FORMULAS'!$F$4,IF(J60='11 FORMULAS'!$E$5,'11 FORMULAS'!$F$5,IF(J60='11 FORMULAS'!$E$6,'11 FORMULAS'!$F$6,"")))</f>
        <v/>
      </c>
      <c r="L60" s="63" t="str">
        <f>+IF(OR(J60='11 FORMULAS'!$O$4,J60='11 FORMULAS'!$O$5),'11 FORMULAS'!$P$5,IF(J60='11 FORMULAS'!$O$6,'11 FORMULAS'!$P$6,""))</f>
        <v/>
      </c>
      <c r="M60" s="5"/>
      <c r="N60" s="63" t="str">
        <f>+IF(M60='11 FORMULAS'!$H$4,'11 FORMULAS'!$I$4,IF(M60='11 FORMULAS'!$H$5,'11 FORMULAS'!$I$5,""))</f>
        <v/>
      </c>
      <c r="O60" s="6"/>
      <c r="P60" s="6"/>
      <c r="Q60" s="6"/>
      <c r="R60" s="331" t="str">
        <f>+IFERROR(K60+N60,"")</f>
        <v/>
      </c>
      <c r="S60" s="331" t="str">
        <f>IF(L60='11 FORMULAS'!$P$5,C60-(C60*R60),C60)</f>
        <v/>
      </c>
      <c r="T60" s="331" t="str">
        <f>IF(L60='11 FORMULAS'!$P$6,D60-(D60*R60),D60)</f>
        <v/>
      </c>
      <c r="U60" s="432" t="str">
        <f>+IF(S63="","",S63)</f>
        <v/>
      </c>
      <c r="V60" s="435" t="str">
        <f>+IF(T63="","",T63)</f>
        <v/>
      </c>
      <c r="X60" s="327"/>
      <c r="Y60" s="328"/>
      <c r="Z60" s="328"/>
    </row>
    <row r="61" spans="1:26" ht="29.45" customHeight="1" x14ac:dyDescent="0.25">
      <c r="A61" s="439"/>
      <c r="B61" s="442"/>
      <c r="C61" s="445"/>
      <c r="D61" s="448"/>
      <c r="E61" s="68">
        <v>2</v>
      </c>
      <c r="F61" s="230"/>
      <c r="G61" s="230"/>
      <c r="H61" s="230"/>
      <c r="I61" s="317" t="str">
        <f t="shared" si="16"/>
        <v xml:space="preserve">  </v>
      </c>
      <c r="J61" s="1"/>
      <c r="K61" s="64" t="str">
        <f>+IF(J61='11 FORMULAS'!$E$4,'11 FORMULAS'!$F$4,IF(J61='11 FORMULAS'!$E$5,'11 FORMULAS'!$F$5,IF(J61='11 FORMULAS'!$E$6,'11 FORMULAS'!$F$6,"")))</f>
        <v/>
      </c>
      <c r="L61" s="64" t="str">
        <f>+IF(OR(J61='11 FORMULAS'!$O$4,J61='11 FORMULAS'!$O$5),'11 FORMULAS'!$P$5,IF(J61='11 FORMULAS'!$O$6,'11 FORMULAS'!$P$6,""))</f>
        <v/>
      </c>
      <c r="M61" s="1"/>
      <c r="N61" s="64" t="str">
        <f>+IF(M61='11 FORMULAS'!$H$4,'11 FORMULAS'!$I$4,IF(M61='11 FORMULAS'!$H$5,'11 FORMULAS'!$I$5,""))</f>
        <v/>
      </c>
      <c r="O61" s="4"/>
      <c r="P61" s="4"/>
      <c r="Q61" s="4"/>
      <c r="R61" s="332" t="str">
        <f t="shared" ref="R61" si="27">+IFERROR(K61+N61,"")</f>
        <v/>
      </c>
      <c r="S61" s="332" t="str">
        <f>IF(L61='11 FORMULAS'!$P$5,S60-(S60*R61),S60)</f>
        <v/>
      </c>
      <c r="T61" s="332" t="str">
        <f>IF(L61='11 FORMULAS'!$P$6,T60-(T60*R61),T60)</f>
        <v/>
      </c>
      <c r="U61" s="433"/>
      <c r="V61" s="436"/>
      <c r="X61" s="327"/>
      <c r="Y61" s="328"/>
      <c r="Z61" s="328"/>
    </row>
    <row r="62" spans="1:26" ht="29.45" customHeight="1" x14ac:dyDescent="0.25">
      <c r="A62" s="439"/>
      <c r="B62" s="442"/>
      <c r="C62" s="445"/>
      <c r="D62" s="448"/>
      <c r="E62" s="68">
        <v>3</v>
      </c>
      <c r="F62" s="230"/>
      <c r="G62" s="230"/>
      <c r="H62" s="230"/>
      <c r="I62" s="317" t="str">
        <f t="shared" si="16"/>
        <v xml:space="preserve">  </v>
      </c>
      <c r="J62" s="1"/>
      <c r="K62" s="64" t="str">
        <f>+IF(J62='11 FORMULAS'!$E$4,'11 FORMULAS'!$F$4,IF(J62='11 FORMULAS'!$E$5,'11 FORMULAS'!$F$5,IF(J62='11 FORMULAS'!$E$6,'11 FORMULAS'!$F$6,"")))</f>
        <v/>
      </c>
      <c r="L62" s="64" t="str">
        <f>+IF(OR(J62='11 FORMULAS'!$O$4,J62='11 FORMULAS'!$O$5),'11 FORMULAS'!$P$5,IF(J62='11 FORMULAS'!$O$6,'11 FORMULAS'!$P$6,""))</f>
        <v/>
      </c>
      <c r="M62" s="1"/>
      <c r="N62" s="64" t="str">
        <f>+IF(M62='11 FORMULAS'!$H$4,'11 FORMULAS'!$I$4,IF(M62='11 FORMULAS'!$H$5,'11 FORMULAS'!$I$5,""))</f>
        <v/>
      </c>
      <c r="O62" s="4"/>
      <c r="P62" s="4"/>
      <c r="Q62" s="4"/>
      <c r="R62" s="332" t="str">
        <f>+IFERROR(K62+N62,"")</f>
        <v/>
      </c>
      <c r="S62" s="332" t="str">
        <f>IF(L62='11 FORMULAS'!$P$5,S61-(S61*R62),S61)</f>
        <v/>
      </c>
      <c r="T62" s="332" t="str">
        <f>IF(L62='11 FORMULAS'!$P$6,T61-(T61*R62),T61)</f>
        <v/>
      </c>
      <c r="U62" s="433"/>
      <c r="V62" s="436"/>
      <c r="X62" s="327"/>
      <c r="Y62" s="328"/>
      <c r="Z62" s="328"/>
    </row>
    <row r="63" spans="1:26" ht="29.45" customHeight="1" thickBot="1" x14ac:dyDescent="0.3">
      <c r="A63" s="440"/>
      <c r="B63" s="443"/>
      <c r="C63" s="446"/>
      <c r="D63" s="449"/>
      <c r="E63" s="69">
        <v>4</v>
      </c>
      <c r="F63" s="231"/>
      <c r="G63" s="231"/>
      <c r="H63" s="231"/>
      <c r="I63" s="318" t="str">
        <f t="shared" si="16"/>
        <v xml:space="preserve">  </v>
      </c>
      <c r="J63" s="7"/>
      <c r="K63" s="65" t="str">
        <f>+IF(J63='11 FORMULAS'!$E$4,'11 FORMULAS'!$F$4,IF(J63='11 FORMULAS'!$E$5,'11 FORMULAS'!$F$5,IF(J63='11 FORMULAS'!$E$6,'11 FORMULAS'!$F$6,"")))</f>
        <v/>
      </c>
      <c r="L63" s="65" t="str">
        <f>+IF(OR(J63='11 FORMULAS'!$O$4,J63='11 FORMULAS'!$O$5),'11 FORMULAS'!$P$5,IF(J63='11 FORMULAS'!$O$6,'11 FORMULAS'!$P$6,""))</f>
        <v/>
      </c>
      <c r="M63" s="7"/>
      <c r="N63" s="65" t="str">
        <f>+IF(M63='11 FORMULAS'!$H$4,'11 FORMULAS'!$I$4,IF(M63='11 FORMULAS'!$H$5,'11 FORMULAS'!$I$5,""))</f>
        <v/>
      </c>
      <c r="O63" s="8"/>
      <c r="P63" s="8"/>
      <c r="Q63" s="8"/>
      <c r="R63" s="333" t="str">
        <f t="shared" ref="R63" si="28">+IFERROR(K63+N63,"")</f>
        <v/>
      </c>
      <c r="S63" s="333" t="str">
        <f>IF(L63='11 FORMULAS'!$P$5,S62-(S62*R63),S62)</f>
        <v/>
      </c>
      <c r="T63" s="333" t="str">
        <f>IF(L63='11 FORMULAS'!$P$6,T62-(T62*R63),T62)</f>
        <v/>
      </c>
      <c r="U63" s="434"/>
      <c r="V63" s="437"/>
    </row>
    <row r="64" spans="1:26" ht="29.45" customHeight="1" x14ac:dyDescent="0.25">
      <c r="A64" s="438" t="str">
        <f>'2 CONTEXTO E IDENTIFICACIÓN'!A23</f>
        <v>R15</v>
      </c>
      <c r="B64" s="441" t="str">
        <f>+'2 CONTEXTO E IDENTIFICACIÓN'!E23</f>
        <v xml:space="preserve">  </v>
      </c>
      <c r="C64" s="444" t="str">
        <f>+'3 PROBABIL E IMPACTO INHERENTE'!E23</f>
        <v/>
      </c>
      <c r="D64" s="447" t="str">
        <f>+'3 PROBABIL E IMPACTO INHERENTE'!M23</f>
        <v/>
      </c>
      <c r="E64" s="67">
        <v>1</v>
      </c>
      <c r="F64" s="70"/>
      <c r="G64" s="70"/>
      <c r="H64" s="70"/>
      <c r="I64" s="316" t="str">
        <f t="shared" si="16"/>
        <v xml:space="preserve">  </v>
      </c>
      <c r="J64" s="5"/>
      <c r="K64" s="63" t="str">
        <f>+IF(J64='11 FORMULAS'!$E$4,'11 FORMULAS'!$F$4,IF(J64='11 FORMULAS'!$E$5,'11 FORMULAS'!$F$5,IF(J64='11 FORMULAS'!$E$6,'11 FORMULAS'!$F$6,"")))</f>
        <v/>
      </c>
      <c r="L64" s="63" t="str">
        <f>+IF(OR(J64='11 FORMULAS'!$O$4,J64='11 FORMULAS'!$O$5),'11 FORMULAS'!$P$5,IF(J64='11 FORMULAS'!$O$6,'11 FORMULAS'!$P$6,""))</f>
        <v/>
      </c>
      <c r="M64" s="5"/>
      <c r="N64" s="63" t="str">
        <f>+IF(M64='11 FORMULAS'!$H$4,'11 FORMULAS'!$I$4,IF(M64='11 FORMULAS'!$H$5,'11 FORMULAS'!$I$5,""))</f>
        <v/>
      </c>
      <c r="O64" s="6"/>
      <c r="P64" s="6"/>
      <c r="Q64" s="6"/>
      <c r="R64" s="331" t="str">
        <f>+IFERROR(K64+N64,"")</f>
        <v/>
      </c>
      <c r="S64" s="331" t="str">
        <f>IF(L64='11 FORMULAS'!$P$5,C64-(C64*R64),C64)</f>
        <v/>
      </c>
      <c r="T64" s="331" t="str">
        <f>IF(L64='11 FORMULAS'!$P$6,D64-(D64*R64),D64)</f>
        <v/>
      </c>
      <c r="U64" s="432" t="str">
        <f>+IF(S67="","",S67)</f>
        <v/>
      </c>
      <c r="V64" s="435" t="str">
        <f>+IF(T67="","",T67)</f>
        <v/>
      </c>
      <c r="X64" s="327"/>
      <c r="Y64" s="328"/>
      <c r="Z64" s="328"/>
    </row>
    <row r="65" spans="1:26" ht="29.45" customHeight="1" x14ac:dyDescent="0.25">
      <c r="A65" s="439"/>
      <c r="B65" s="442"/>
      <c r="C65" s="445"/>
      <c r="D65" s="448"/>
      <c r="E65" s="68">
        <v>2</v>
      </c>
      <c r="F65" s="230"/>
      <c r="G65" s="230"/>
      <c r="H65" s="230"/>
      <c r="I65" s="317" t="str">
        <f t="shared" si="16"/>
        <v xml:space="preserve">  </v>
      </c>
      <c r="J65" s="1"/>
      <c r="K65" s="64" t="str">
        <f>+IF(J65='11 FORMULAS'!$E$4,'11 FORMULAS'!$F$4,IF(J65='11 FORMULAS'!$E$5,'11 FORMULAS'!$F$5,IF(J65='11 FORMULAS'!$E$6,'11 FORMULAS'!$F$6,"")))</f>
        <v/>
      </c>
      <c r="L65" s="64" t="str">
        <f>+IF(OR(J65='11 FORMULAS'!$O$4,J65='11 FORMULAS'!$O$5),'11 FORMULAS'!$P$5,IF(J65='11 FORMULAS'!$O$6,'11 FORMULAS'!$P$6,""))</f>
        <v/>
      </c>
      <c r="M65" s="1"/>
      <c r="N65" s="64" t="str">
        <f>+IF(M65='11 FORMULAS'!$H$4,'11 FORMULAS'!$I$4,IF(M65='11 FORMULAS'!$H$5,'11 FORMULAS'!$I$5,""))</f>
        <v/>
      </c>
      <c r="O65" s="4"/>
      <c r="P65" s="4"/>
      <c r="Q65" s="4"/>
      <c r="R65" s="332" t="str">
        <f t="shared" ref="R65" si="29">+IFERROR(K65+N65,"")</f>
        <v/>
      </c>
      <c r="S65" s="332" t="str">
        <f>IF(L65='11 FORMULAS'!$P$5,S64-(S64*R65),S64)</f>
        <v/>
      </c>
      <c r="T65" s="332" t="str">
        <f>IF(L65='11 FORMULAS'!$P$6,T64-(T64*R65),T64)</f>
        <v/>
      </c>
      <c r="U65" s="433"/>
      <c r="V65" s="436"/>
      <c r="X65" s="327"/>
      <c r="Y65" s="328"/>
      <c r="Z65" s="328"/>
    </row>
    <row r="66" spans="1:26" ht="29.45" customHeight="1" x14ac:dyDescent="0.25">
      <c r="A66" s="439"/>
      <c r="B66" s="442"/>
      <c r="C66" s="445"/>
      <c r="D66" s="448"/>
      <c r="E66" s="68">
        <v>3</v>
      </c>
      <c r="F66" s="230"/>
      <c r="G66" s="230"/>
      <c r="H66" s="230"/>
      <c r="I66" s="317" t="str">
        <f t="shared" si="16"/>
        <v xml:space="preserve">  </v>
      </c>
      <c r="J66" s="1"/>
      <c r="K66" s="64" t="str">
        <f>+IF(J66='11 FORMULAS'!$E$4,'11 FORMULAS'!$F$4,IF(J66='11 FORMULAS'!$E$5,'11 FORMULAS'!$F$5,IF(J66='11 FORMULAS'!$E$6,'11 FORMULAS'!$F$6,"")))</f>
        <v/>
      </c>
      <c r="L66" s="64" t="str">
        <f>+IF(OR(J66='11 FORMULAS'!$O$4,J66='11 FORMULAS'!$O$5),'11 FORMULAS'!$P$5,IF(J66='11 FORMULAS'!$O$6,'11 FORMULAS'!$P$6,""))</f>
        <v/>
      </c>
      <c r="M66" s="1"/>
      <c r="N66" s="64" t="str">
        <f>+IF(M66='11 FORMULAS'!$H$4,'11 FORMULAS'!$I$4,IF(M66='11 FORMULAS'!$H$5,'11 FORMULAS'!$I$5,""))</f>
        <v/>
      </c>
      <c r="O66" s="4"/>
      <c r="P66" s="4"/>
      <c r="Q66" s="4"/>
      <c r="R66" s="332" t="str">
        <f>+IFERROR(K66+N66,"")</f>
        <v/>
      </c>
      <c r="S66" s="332" t="str">
        <f>IF(L66='11 FORMULAS'!$P$5,S65-(S65*R66),S65)</f>
        <v/>
      </c>
      <c r="T66" s="332" t="str">
        <f>IF(L66='11 FORMULAS'!$P$6,T65-(T65*R66),T65)</f>
        <v/>
      </c>
      <c r="U66" s="433"/>
      <c r="V66" s="436"/>
      <c r="X66" s="327"/>
      <c r="Y66" s="328"/>
      <c r="Z66" s="328"/>
    </row>
    <row r="67" spans="1:26" ht="29.45" customHeight="1" thickBot="1" x14ac:dyDescent="0.3">
      <c r="A67" s="440"/>
      <c r="B67" s="443"/>
      <c r="C67" s="446"/>
      <c r="D67" s="449"/>
      <c r="E67" s="69">
        <v>4</v>
      </c>
      <c r="F67" s="231"/>
      <c r="G67" s="231"/>
      <c r="H67" s="231"/>
      <c r="I67" s="318" t="str">
        <f t="shared" si="16"/>
        <v xml:space="preserve">  </v>
      </c>
      <c r="J67" s="7"/>
      <c r="K67" s="65" t="str">
        <f>+IF(J67='11 FORMULAS'!$E$4,'11 FORMULAS'!$F$4,IF(J67='11 FORMULAS'!$E$5,'11 FORMULAS'!$F$5,IF(J67='11 FORMULAS'!$E$6,'11 FORMULAS'!$F$6,"")))</f>
        <v/>
      </c>
      <c r="L67" s="65" t="str">
        <f>+IF(OR(J67='11 FORMULAS'!$O$4,J67='11 FORMULAS'!$O$5),'11 FORMULAS'!$P$5,IF(J67='11 FORMULAS'!$O$6,'11 FORMULAS'!$P$6,""))</f>
        <v/>
      </c>
      <c r="M67" s="7"/>
      <c r="N67" s="65" t="str">
        <f>+IF(M67='11 FORMULAS'!$H$4,'11 FORMULAS'!$I$4,IF(M67='11 FORMULAS'!$H$5,'11 FORMULAS'!$I$5,""))</f>
        <v/>
      </c>
      <c r="O67" s="8"/>
      <c r="P67" s="8"/>
      <c r="Q67" s="8"/>
      <c r="R67" s="333" t="str">
        <f t="shared" ref="R67" si="30">+IFERROR(K67+N67,"")</f>
        <v/>
      </c>
      <c r="S67" s="333" t="str">
        <f>IF(L67='11 FORMULAS'!$P$5,S66-(S66*R67),S66)</f>
        <v/>
      </c>
      <c r="T67" s="333" t="str">
        <f>IF(L67='11 FORMULAS'!$P$6,T66-(T66*R67),T66)</f>
        <v/>
      </c>
      <c r="U67" s="434"/>
      <c r="V67" s="437"/>
    </row>
    <row r="68" spans="1:26" ht="29.45" customHeight="1" x14ac:dyDescent="0.25">
      <c r="A68" s="438" t="str">
        <f>'2 CONTEXTO E IDENTIFICACIÓN'!A24</f>
        <v>R16</v>
      </c>
      <c r="B68" s="441" t="str">
        <f>+'2 CONTEXTO E IDENTIFICACIÓN'!E24</f>
        <v xml:space="preserve">  </v>
      </c>
      <c r="C68" s="444" t="str">
        <f>+'3 PROBABIL E IMPACTO INHERENTE'!E24</f>
        <v/>
      </c>
      <c r="D68" s="447" t="str">
        <f>+'3 PROBABIL E IMPACTO INHERENTE'!M24</f>
        <v/>
      </c>
      <c r="E68" s="67">
        <v>1</v>
      </c>
      <c r="F68" s="70"/>
      <c r="G68" s="70"/>
      <c r="H68" s="70"/>
      <c r="I68" s="316" t="str">
        <f t="shared" si="16"/>
        <v xml:space="preserve">  </v>
      </c>
      <c r="J68" s="5"/>
      <c r="K68" s="63" t="str">
        <f>+IF(J68='11 FORMULAS'!$E$4,'11 FORMULAS'!$F$4,IF(J68='11 FORMULAS'!$E$5,'11 FORMULAS'!$F$5,IF(J68='11 FORMULAS'!$E$6,'11 FORMULAS'!$F$6,"")))</f>
        <v/>
      </c>
      <c r="L68" s="63" t="str">
        <f>+IF(OR(J68='11 FORMULAS'!$O$4,J68='11 FORMULAS'!$O$5),'11 FORMULAS'!$P$5,IF(J68='11 FORMULAS'!$O$6,'11 FORMULAS'!$P$6,""))</f>
        <v/>
      </c>
      <c r="M68" s="5"/>
      <c r="N68" s="63" t="str">
        <f>+IF(M68='11 FORMULAS'!$H$4,'11 FORMULAS'!$I$4,IF(M68='11 FORMULAS'!$H$5,'11 FORMULAS'!$I$5,""))</f>
        <v/>
      </c>
      <c r="O68" s="6"/>
      <c r="P68" s="6"/>
      <c r="Q68" s="6"/>
      <c r="R68" s="331" t="str">
        <f>+IFERROR(K68+N68,"")</f>
        <v/>
      </c>
      <c r="S68" s="331" t="str">
        <f>IF(L68='11 FORMULAS'!$P$5,C68-(C68*R68),C68)</f>
        <v/>
      </c>
      <c r="T68" s="331" t="str">
        <f>IF(L68='11 FORMULAS'!$P$6,D68-(D68*R68),D68)</f>
        <v/>
      </c>
      <c r="U68" s="432" t="str">
        <f>+IF(S71="","",S71)</f>
        <v/>
      </c>
      <c r="V68" s="435" t="str">
        <f>+IF(T71="","",T71)</f>
        <v/>
      </c>
      <c r="X68" s="327"/>
      <c r="Y68" s="328"/>
      <c r="Z68" s="328"/>
    </row>
    <row r="69" spans="1:26" ht="29.45" customHeight="1" x14ac:dyDescent="0.25">
      <c r="A69" s="439"/>
      <c r="B69" s="442"/>
      <c r="C69" s="445"/>
      <c r="D69" s="448"/>
      <c r="E69" s="68">
        <v>2</v>
      </c>
      <c r="F69" s="230"/>
      <c r="G69" s="230"/>
      <c r="H69" s="230"/>
      <c r="I69" s="317" t="str">
        <f t="shared" si="16"/>
        <v xml:space="preserve">  </v>
      </c>
      <c r="J69" s="1"/>
      <c r="K69" s="64" t="str">
        <f>+IF(J69='11 FORMULAS'!$E$4,'11 FORMULAS'!$F$4,IF(J69='11 FORMULAS'!$E$5,'11 FORMULAS'!$F$5,IF(J69='11 FORMULAS'!$E$6,'11 FORMULAS'!$F$6,"")))</f>
        <v/>
      </c>
      <c r="L69" s="64" t="str">
        <f>+IF(OR(J69='11 FORMULAS'!$O$4,J69='11 FORMULAS'!$O$5),'11 FORMULAS'!$P$5,IF(J69='11 FORMULAS'!$O$6,'11 FORMULAS'!$P$6,""))</f>
        <v/>
      </c>
      <c r="M69" s="1"/>
      <c r="N69" s="64" t="str">
        <f>+IF(M69='11 FORMULAS'!$H$4,'11 FORMULAS'!$I$4,IF(M69='11 FORMULAS'!$H$5,'11 FORMULAS'!$I$5,""))</f>
        <v/>
      </c>
      <c r="O69" s="4"/>
      <c r="P69" s="4"/>
      <c r="Q69" s="4"/>
      <c r="R69" s="332" t="str">
        <f t="shared" ref="R69" si="31">+IFERROR(K69+N69,"")</f>
        <v/>
      </c>
      <c r="S69" s="332" t="str">
        <f>IF(L69='11 FORMULAS'!$P$5,S68-(S68*R69),S68)</f>
        <v/>
      </c>
      <c r="T69" s="332" t="str">
        <f>IF(L69='11 FORMULAS'!$P$6,T68-(T68*R69),T68)</f>
        <v/>
      </c>
      <c r="U69" s="433"/>
      <c r="V69" s="436"/>
      <c r="X69" s="327"/>
      <c r="Y69" s="328"/>
      <c r="Z69" s="328"/>
    </row>
    <row r="70" spans="1:26" ht="29.45" customHeight="1" x14ac:dyDescent="0.25">
      <c r="A70" s="439"/>
      <c r="B70" s="442"/>
      <c r="C70" s="445"/>
      <c r="D70" s="448"/>
      <c r="E70" s="68">
        <v>3</v>
      </c>
      <c r="F70" s="230"/>
      <c r="G70" s="230"/>
      <c r="H70" s="230"/>
      <c r="I70" s="317" t="str">
        <f t="shared" si="16"/>
        <v xml:space="preserve">  </v>
      </c>
      <c r="J70" s="1"/>
      <c r="K70" s="64" t="str">
        <f>+IF(J70='11 FORMULAS'!$E$4,'11 FORMULAS'!$F$4,IF(J70='11 FORMULAS'!$E$5,'11 FORMULAS'!$F$5,IF(J70='11 FORMULAS'!$E$6,'11 FORMULAS'!$F$6,"")))</f>
        <v/>
      </c>
      <c r="L70" s="64" t="str">
        <f>+IF(OR(J70='11 FORMULAS'!$O$4,J70='11 FORMULAS'!$O$5),'11 FORMULAS'!$P$5,IF(J70='11 FORMULAS'!$O$6,'11 FORMULAS'!$P$6,""))</f>
        <v/>
      </c>
      <c r="M70" s="1"/>
      <c r="N70" s="64" t="str">
        <f>+IF(M70='11 FORMULAS'!$H$4,'11 FORMULAS'!$I$4,IF(M70='11 FORMULAS'!$H$5,'11 FORMULAS'!$I$5,""))</f>
        <v/>
      </c>
      <c r="O70" s="4"/>
      <c r="P70" s="4"/>
      <c r="Q70" s="4"/>
      <c r="R70" s="332" t="str">
        <f>+IFERROR(K70+N70,"")</f>
        <v/>
      </c>
      <c r="S70" s="332" t="str">
        <f>IF(L70='11 FORMULAS'!$P$5,S69-(S69*R70),S69)</f>
        <v/>
      </c>
      <c r="T70" s="332" t="str">
        <f>IF(L70='11 FORMULAS'!$P$6,T69-(T69*R70),T69)</f>
        <v/>
      </c>
      <c r="U70" s="433"/>
      <c r="V70" s="436"/>
      <c r="X70" s="327"/>
      <c r="Y70" s="328"/>
      <c r="Z70" s="328"/>
    </row>
    <row r="71" spans="1:26" ht="29.45" customHeight="1" thickBot="1" x14ac:dyDescent="0.3">
      <c r="A71" s="440"/>
      <c r="B71" s="443"/>
      <c r="C71" s="446"/>
      <c r="D71" s="449"/>
      <c r="E71" s="69">
        <v>4</v>
      </c>
      <c r="F71" s="231"/>
      <c r="G71" s="231"/>
      <c r="H71" s="231"/>
      <c r="I71" s="318" t="str">
        <f t="shared" si="16"/>
        <v xml:space="preserve">  </v>
      </c>
      <c r="J71" s="7"/>
      <c r="K71" s="65" t="str">
        <f>+IF(J71='11 FORMULAS'!$E$4,'11 FORMULAS'!$F$4,IF(J71='11 FORMULAS'!$E$5,'11 FORMULAS'!$F$5,IF(J71='11 FORMULAS'!$E$6,'11 FORMULAS'!$F$6,"")))</f>
        <v/>
      </c>
      <c r="L71" s="65" t="str">
        <f>+IF(OR(J71='11 FORMULAS'!$O$4,J71='11 FORMULAS'!$O$5),'11 FORMULAS'!$P$5,IF(J71='11 FORMULAS'!$O$6,'11 FORMULAS'!$P$6,""))</f>
        <v/>
      </c>
      <c r="M71" s="7"/>
      <c r="N71" s="65" t="str">
        <f>+IF(M71='11 FORMULAS'!$H$4,'11 FORMULAS'!$I$4,IF(M71='11 FORMULAS'!$H$5,'11 FORMULAS'!$I$5,""))</f>
        <v/>
      </c>
      <c r="O71" s="8"/>
      <c r="P71" s="8"/>
      <c r="Q71" s="8"/>
      <c r="R71" s="333" t="str">
        <f t="shared" ref="R71" si="32">+IFERROR(K71+N71,"")</f>
        <v/>
      </c>
      <c r="S71" s="333" t="str">
        <f>IF(L71='11 FORMULAS'!$P$5,S70-(S70*R71),S70)</f>
        <v/>
      </c>
      <c r="T71" s="333" t="str">
        <f>IF(L71='11 FORMULAS'!$P$6,T70-(T70*R71),T70)</f>
        <v/>
      </c>
      <c r="U71" s="434"/>
      <c r="V71" s="437"/>
    </row>
    <row r="72" spans="1:26" ht="29.45" customHeight="1" x14ac:dyDescent="0.25">
      <c r="A72" s="438" t="str">
        <f>'2 CONTEXTO E IDENTIFICACIÓN'!A25</f>
        <v>R17</v>
      </c>
      <c r="B72" s="441" t="str">
        <f>+'2 CONTEXTO E IDENTIFICACIÓN'!E25</f>
        <v xml:space="preserve">  </v>
      </c>
      <c r="C72" s="444" t="str">
        <f>+'3 PROBABIL E IMPACTO INHERENTE'!E25</f>
        <v/>
      </c>
      <c r="D72" s="447" t="str">
        <f>+'3 PROBABIL E IMPACTO INHERENTE'!M25</f>
        <v/>
      </c>
      <c r="E72" s="67">
        <v>1</v>
      </c>
      <c r="F72" s="70"/>
      <c r="G72" s="70"/>
      <c r="H72" s="70"/>
      <c r="I72" s="316" t="str">
        <f t="shared" ref="I72:I87" si="33">+CONCATENATE(F72," ",G72," ",H72)</f>
        <v xml:space="preserve">  </v>
      </c>
      <c r="J72" s="5"/>
      <c r="K72" s="63" t="str">
        <f>+IF(J72='11 FORMULAS'!$E$4,'11 FORMULAS'!$F$4,IF(J72='11 FORMULAS'!$E$5,'11 FORMULAS'!$F$5,IF(J72='11 FORMULAS'!$E$6,'11 FORMULAS'!$F$6,"")))</f>
        <v/>
      </c>
      <c r="L72" s="63" t="str">
        <f>+IF(OR(J72='11 FORMULAS'!$O$4,J72='11 FORMULAS'!$O$5),'11 FORMULAS'!$P$5,IF(J72='11 FORMULAS'!$O$6,'11 FORMULAS'!$P$6,""))</f>
        <v/>
      </c>
      <c r="M72" s="5"/>
      <c r="N72" s="63" t="str">
        <f>+IF(M72='11 FORMULAS'!$H$4,'11 FORMULAS'!$I$4,IF(M72='11 FORMULAS'!$H$5,'11 FORMULAS'!$I$5,""))</f>
        <v/>
      </c>
      <c r="O72" s="6"/>
      <c r="P72" s="6"/>
      <c r="Q72" s="6"/>
      <c r="R72" s="331" t="str">
        <f>+IFERROR(K72+N72,"")</f>
        <v/>
      </c>
      <c r="S72" s="331" t="str">
        <f>IF(L72='11 FORMULAS'!$P$5,C72-(C72*R72),C72)</f>
        <v/>
      </c>
      <c r="T72" s="331" t="str">
        <f>IF(L72='11 FORMULAS'!$P$6,D72-(D72*R72),D72)</f>
        <v/>
      </c>
      <c r="U72" s="432" t="str">
        <f>+IF(S75="","",S75)</f>
        <v/>
      </c>
      <c r="V72" s="435" t="str">
        <f>+IF(T75="","",T75)</f>
        <v/>
      </c>
      <c r="X72" s="327"/>
      <c r="Y72" s="328"/>
      <c r="Z72" s="328"/>
    </row>
    <row r="73" spans="1:26" ht="29.45" customHeight="1" x14ac:dyDescent="0.25">
      <c r="A73" s="439"/>
      <c r="B73" s="442"/>
      <c r="C73" s="445"/>
      <c r="D73" s="448"/>
      <c r="E73" s="68">
        <v>2</v>
      </c>
      <c r="F73" s="230"/>
      <c r="G73" s="230"/>
      <c r="H73" s="230"/>
      <c r="I73" s="317" t="str">
        <f t="shared" si="33"/>
        <v xml:space="preserve">  </v>
      </c>
      <c r="J73" s="1"/>
      <c r="K73" s="64" t="str">
        <f>+IF(J73='11 FORMULAS'!$E$4,'11 FORMULAS'!$F$4,IF(J73='11 FORMULAS'!$E$5,'11 FORMULAS'!$F$5,IF(J73='11 FORMULAS'!$E$6,'11 FORMULAS'!$F$6,"")))</f>
        <v/>
      </c>
      <c r="L73" s="64" t="str">
        <f>+IF(OR(J73='11 FORMULAS'!$O$4,J73='11 FORMULAS'!$O$5),'11 FORMULAS'!$P$5,IF(J73='11 FORMULAS'!$O$6,'11 FORMULAS'!$P$6,""))</f>
        <v/>
      </c>
      <c r="M73" s="1"/>
      <c r="N73" s="64" t="str">
        <f>+IF(M73='11 FORMULAS'!$H$4,'11 FORMULAS'!$I$4,IF(M73='11 FORMULAS'!$H$5,'11 FORMULAS'!$I$5,""))</f>
        <v/>
      </c>
      <c r="O73" s="4"/>
      <c r="P73" s="4"/>
      <c r="Q73" s="4"/>
      <c r="R73" s="332" t="str">
        <f t="shared" ref="R73" si="34">+IFERROR(K73+N73,"")</f>
        <v/>
      </c>
      <c r="S73" s="332" t="str">
        <f>IF(L73='11 FORMULAS'!$P$5,S72-(S72*R73),S72)</f>
        <v/>
      </c>
      <c r="T73" s="332" t="str">
        <f>IF(L73='11 FORMULAS'!$P$6,T72-(T72*R73),T72)</f>
        <v/>
      </c>
      <c r="U73" s="433"/>
      <c r="V73" s="436"/>
      <c r="X73" s="327"/>
      <c r="Y73" s="328"/>
      <c r="Z73" s="328"/>
    </row>
    <row r="74" spans="1:26" ht="29.45" customHeight="1" x14ac:dyDescent="0.25">
      <c r="A74" s="439"/>
      <c r="B74" s="442"/>
      <c r="C74" s="445"/>
      <c r="D74" s="448"/>
      <c r="E74" s="68">
        <v>3</v>
      </c>
      <c r="F74" s="230"/>
      <c r="G74" s="230"/>
      <c r="H74" s="230"/>
      <c r="I74" s="317" t="str">
        <f t="shared" si="33"/>
        <v xml:space="preserve">  </v>
      </c>
      <c r="J74" s="1"/>
      <c r="K74" s="64" t="str">
        <f>+IF(J74='11 FORMULAS'!$E$4,'11 FORMULAS'!$F$4,IF(J74='11 FORMULAS'!$E$5,'11 FORMULAS'!$F$5,IF(J74='11 FORMULAS'!$E$6,'11 FORMULAS'!$F$6,"")))</f>
        <v/>
      </c>
      <c r="L74" s="64" t="str">
        <f>+IF(OR(J74='11 FORMULAS'!$O$4,J74='11 FORMULAS'!$O$5),'11 FORMULAS'!$P$5,IF(J74='11 FORMULAS'!$O$6,'11 FORMULAS'!$P$6,""))</f>
        <v/>
      </c>
      <c r="M74" s="1"/>
      <c r="N74" s="64" t="str">
        <f>+IF(M74='11 FORMULAS'!$H$4,'11 FORMULAS'!$I$4,IF(M74='11 FORMULAS'!$H$5,'11 FORMULAS'!$I$5,""))</f>
        <v/>
      </c>
      <c r="O74" s="4"/>
      <c r="P74" s="4"/>
      <c r="Q74" s="4"/>
      <c r="R74" s="332" t="str">
        <f>+IFERROR(K74+N74,"")</f>
        <v/>
      </c>
      <c r="S74" s="332" t="str">
        <f>IF(L74='11 FORMULAS'!$P$5,S73-(S73*R74),S73)</f>
        <v/>
      </c>
      <c r="T74" s="332" t="str">
        <f>IF(L74='11 FORMULAS'!$P$6,T73-(T73*R74),T73)</f>
        <v/>
      </c>
      <c r="U74" s="433"/>
      <c r="V74" s="436"/>
      <c r="X74" s="327"/>
      <c r="Y74" s="328"/>
      <c r="Z74" s="328"/>
    </row>
    <row r="75" spans="1:26" ht="29.45" customHeight="1" thickBot="1" x14ac:dyDescent="0.3">
      <c r="A75" s="440"/>
      <c r="B75" s="443"/>
      <c r="C75" s="446"/>
      <c r="D75" s="449"/>
      <c r="E75" s="69">
        <v>4</v>
      </c>
      <c r="F75" s="231"/>
      <c r="G75" s="231"/>
      <c r="H75" s="231"/>
      <c r="I75" s="318" t="str">
        <f t="shared" si="33"/>
        <v xml:space="preserve">  </v>
      </c>
      <c r="J75" s="7"/>
      <c r="K75" s="65" t="str">
        <f>+IF(J75='11 FORMULAS'!$E$4,'11 FORMULAS'!$F$4,IF(J75='11 FORMULAS'!$E$5,'11 FORMULAS'!$F$5,IF(J75='11 FORMULAS'!$E$6,'11 FORMULAS'!$F$6,"")))</f>
        <v/>
      </c>
      <c r="L75" s="65" t="str">
        <f>+IF(OR(J75='11 FORMULAS'!$O$4,J75='11 FORMULAS'!$O$5),'11 FORMULAS'!$P$5,IF(J75='11 FORMULAS'!$O$6,'11 FORMULAS'!$P$6,""))</f>
        <v/>
      </c>
      <c r="M75" s="7"/>
      <c r="N75" s="65" t="str">
        <f>+IF(M75='11 FORMULAS'!$H$4,'11 FORMULAS'!$I$4,IF(M75='11 FORMULAS'!$H$5,'11 FORMULAS'!$I$5,""))</f>
        <v/>
      </c>
      <c r="O75" s="8"/>
      <c r="P75" s="8"/>
      <c r="Q75" s="8"/>
      <c r="R75" s="333" t="str">
        <f t="shared" ref="R75" si="35">+IFERROR(K75+N75,"")</f>
        <v/>
      </c>
      <c r="S75" s="333" t="str">
        <f>IF(L75='11 FORMULAS'!$P$5,S74-(S74*R75),S74)</f>
        <v/>
      </c>
      <c r="T75" s="333" t="str">
        <f>IF(L75='11 FORMULAS'!$P$6,T74-(T74*R75),T74)</f>
        <v/>
      </c>
      <c r="U75" s="434"/>
      <c r="V75" s="437"/>
    </row>
    <row r="76" spans="1:26" ht="29.45" customHeight="1" x14ac:dyDescent="0.25">
      <c r="A76" s="438" t="str">
        <f>'2 CONTEXTO E IDENTIFICACIÓN'!A26</f>
        <v>R18</v>
      </c>
      <c r="B76" s="441" t="str">
        <f>+'2 CONTEXTO E IDENTIFICACIÓN'!E26</f>
        <v xml:space="preserve">  </v>
      </c>
      <c r="C76" s="444" t="str">
        <f>+'3 PROBABIL E IMPACTO INHERENTE'!E26</f>
        <v/>
      </c>
      <c r="D76" s="447" t="str">
        <f>+'3 PROBABIL E IMPACTO INHERENTE'!M26</f>
        <v/>
      </c>
      <c r="E76" s="67">
        <v>1</v>
      </c>
      <c r="F76" s="70"/>
      <c r="G76" s="70"/>
      <c r="H76" s="70"/>
      <c r="I76" s="316" t="str">
        <f t="shared" si="33"/>
        <v xml:space="preserve">  </v>
      </c>
      <c r="J76" s="5"/>
      <c r="K76" s="63" t="str">
        <f>+IF(J76='11 FORMULAS'!$E$4,'11 FORMULAS'!$F$4,IF(J76='11 FORMULAS'!$E$5,'11 FORMULAS'!$F$5,IF(J76='11 FORMULAS'!$E$6,'11 FORMULAS'!$F$6,"")))</f>
        <v/>
      </c>
      <c r="L76" s="63" t="str">
        <f>+IF(OR(J76='11 FORMULAS'!$O$4,J76='11 FORMULAS'!$O$5),'11 FORMULAS'!$P$5,IF(J76='11 FORMULAS'!$O$6,'11 FORMULAS'!$P$6,""))</f>
        <v/>
      </c>
      <c r="M76" s="5"/>
      <c r="N76" s="63" t="str">
        <f>+IF(M76='11 FORMULAS'!$H$4,'11 FORMULAS'!$I$4,IF(M76='11 FORMULAS'!$H$5,'11 FORMULAS'!$I$5,""))</f>
        <v/>
      </c>
      <c r="O76" s="6"/>
      <c r="P76" s="6"/>
      <c r="Q76" s="6"/>
      <c r="R76" s="331" t="str">
        <f>+IFERROR(K76+N76,"")</f>
        <v/>
      </c>
      <c r="S76" s="331" t="str">
        <f>IF(L76='11 FORMULAS'!$P$5,C76-(C76*R76),C76)</f>
        <v/>
      </c>
      <c r="T76" s="331" t="str">
        <f>IF(L76='11 FORMULAS'!$P$6,D76-(D76*R76),D76)</f>
        <v/>
      </c>
      <c r="U76" s="432" t="str">
        <f>+IF(S79="","",S79)</f>
        <v/>
      </c>
      <c r="V76" s="435" t="str">
        <f>+IF(T79="","",T79)</f>
        <v/>
      </c>
      <c r="X76" s="327"/>
      <c r="Y76" s="328"/>
      <c r="Z76" s="328"/>
    </row>
    <row r="77" spans="1:26" ht="29.45" customHeight="1" x14ac:dyDescent="0.25">
      <c r="A77" s="439"/>
      <c r="B77" s="442"/>
      <c r="C77" s="445"/>
      <c r="D77" s="448"/>
      <c r="E77" s="68">
        <v>2</v>
      </c>
      <c r="F77" s="230"/>
      <c r="G77" s="230"/>
      <c r="H77" s="230"/>
      <c r="I77" s="317" t="str">
        <f t="shared" si="33"/>
        <v xml:space="preserve">  </v>
      </c>
      <c r="J77" s="1"/>
      <c r="K77" s="64" t="str">
        <f>+IF(J77='11 FORMULAS'!$E$4,'11 FORMULAS'!$F$4,IF(J77='11 FORMULAS'!$E$5,'11 FORMULAS'!$F$5,IF(J77='11 FORMULAS'!$E$6,'11 FORMULAS'!$F$6,"")))</f>
        <v/>
      </c>
      <c r="L77" s="64" t="str">
        <f>+IF(OR(J77='11 FORMULAS'!$O$4,J77='11 FORMULAS'!$O$5),'11 FORMULAS'!$P$5,IF(J77='11 FORMULAS'!$O$6,'11 FORMULAS'!$P$6,""))</f>
        <v/>
      </c>
      <c r="M77" s="1"/>
      <c r="N77" s="64" t="str">
        <f>+IF(M77='11 FORMULAS'!$H$4,'11 FORMULAS'!$I$4,IF(M77='11 FORMULAS'!$H$5,'11 FORMULAS'!$I$5,""))</f>
        <v/>
      </c>
      <c r="O77" s="4"/>
      <c r="P77" s="4"/>
      <c r="Q77" s="4"/>
      <c r="R77" s="332" t="str">
        <f t="shared" ref="R77" si="36">+IFERROR(K77+N77,"")</f>
        <v/>
      </c>
      <c r="S77" s="332" t="str">
        <f>IF(L77='11 FORMULAS'!$P$5,S76-(S76*R77),S76)</f>
        <v/>
      </c>
      <c r="T77" s="332" t="str">
        <f>IF(L77='11 FORMULAS'!$P$6,T76-(T76*R77),T76)</f>
        <v/>
      </c>
      <c r="U77" s="433"/>
      <c r="V77" s="436"/>
      <c r="X77" s="327"/>
      <c r="Y77" s="328"/>
      <c r="Z77" s="328"/>
    </row>
    <row r="78" spans="1:26" ht="29.45" customHeight="1" x14ac:dyDescent="0.25">
      <c r="A78" s="439"/>
      <c r="B78" s="442"/>
      <c r="C78" s="445"/>
      <c r="D78" s="448"/>
      <c r="E78" s="68">
        <v>3</v>
      </c>
      <c r="F78" s="230"/>
      <c r="G78" s="230"/>
      <c r="H78" s="230"/>
      <c r="I78" s="317" t="str">
        <f t="shared" si="33"/>
        <v xml:space="preserve">  </v>
      </c>
      <c r="J78" s="1"/>
      <c r="K78" s="64" t="str">
        <f>+IF(J78='11 FORMULAS'!$E$4,'11 FORMULAS'!$F$4,IF(J78='11 FORMULAS'!$E$5,'11 FORMULAS'!$F$5,IF(J78='11 FORMULAS'!$E$6,'11 FORMULAS'!$F$6,"")))</f>
        <v/>
      </c>
      <c r="L78" s="64" t="str">
        <f>+IF(OR(J78='11 FORMULAS'!$O$4,J78='11 FORMULAS'!$O$5),'11 FORMULAS'!$P$5,IF(J78='11 FORMULAS'!$O$6,'11 FORMULAS'!$P$6,""))</f>
        <v/>
      </c>
      <c r="M78" s="1"/>
      <c r="N78" s="64" t="str">
        <f>+IF(M78='11 FORMULAS'!$H$4,'11 FORMULAS'!$I$4,IF(M78='11 FORMULAS'!$H$5,'11 FORMULAS'!$I$5,""))</f>
        <v/>
      </c>
      <c r="O78" s="4"/>
      <c r="P78" s="4"/>
      <c r="Q78" s="4"/>
      <c r="R78" s="332" t="str">
        <f>+IFERROR(K78+N78,"")</f>
        <v/>
      </c>
      <c r="S78" s="332" t="str">
        <f>IF(L78='11 FORMULAS'!$P$5,S77-(S77*R78),S77)</f>
        <v/>
      </c>
      <c r="T78" s="332" t="str">
        <f>IF(L78='11 FORMULAS'!$P$6,T77-(T77*R78),T77)</f>
        <v/>
      </c>
      <c r="U78" s="433"/>
      <c r="V78" s="436"/>
      <c r="X78" s="327"/>
      <c r="Y78" s="328"/>
      <c r="Z78" s="328"/>
    </row>
    <row r="79" spans="1:26" ht="29.45" customHeight="1" thickBot="1" x14ac:dyDescent="0.3">
      <c r="A79" s="440"/>
      <c r="B79" s="443"/>
      <c r="C79" s="446"/>
      <c r="D79" s="449"/>
      <c r="E79" s="69">
        <v>4</v>
      </c>
      <c r="F79" s="231"/>
      <c r="G79" s="231"/>
      <c r="H79" s="231"/>
      <c r="I79" s="318" t="str">
        <f t="shared" si="33"/>
        <v xml:space="preserve">  </v>
      </c>
      <c r="J79" s="7"/>
      <c r="K79" s="65" t="str">
        <f>+IF(J79='11 FORMULAS'!$E$4,'11 FORMULAS'!$F$4,IF(J79='11 FORMULAS'!$E$5,'11 FORMULAS'!$F$5,IF(J79='11 FORMULAS'!$E$6,'11 FORMULAS'!$F$6,"")))</f>
        <v/>
      </c>
      <c r="L79" s="65" t="str">
        <f>+IF(OR(J79='11 FORMULAS'!$O$4,J79='11 FORMULAS'!$O$5),'11 FORMULAS'!$P$5,IF(J79='11 FORMULAS'!$O$6,'11 FORMULAS'!$P$6,""))</f>
        <v/>
      </c>
      <c r="M79" s="7"/>
      <c r="N79" s="65" t="str">
        <f>+IF(M79='11 FORMULAS'!$H$4,'11 FORMULAS'!$I$4,IF(M79='11 FORMULAS'!$H$5,'11 FORMULAS'!$I$5,""))</f>
        <v/>
      </c>
      <c r="O79" s="8"/>
      <c r="P79" s="8"/>
      <c r="Q79" s="8"/>
      <c r="R79" s="333" t="str">
        <f t="shared" ref="R79" si="37">+IFERROR(K79+N79,"")</f>
        <v/>
      </c>
      <c r="S79" s="333" t="str">
        <f>IF(L79='11 FORMULAS'!$P$5,S78-(S78*R79),S78)</f>
        <v/>
      </c>
      <c r="T79" s="333" t="str">
        <f>IF(L79='11 FORMULAS'!$P$6,T78-(T78*R79),T78)</f>
        <v/>
      </c>
      <c r="U79" s="434"/>
      <c r="V79" s="437"/>
    </row>
    <row r="80" spans="1:26" ht="29.45" customHeight="1" x14ac:dyDescent="0.25">
      <c r="A80" s="438" t="str">
        <f>'2 CONTEXTO E IDENTIFICACIÓN'!A27</f>
        <v>R19</v>
      </c>
      <c r="B80" s="441" t="str">
        <f>+'2 CONTEXTO E IDENTIFICACIÓN'!E27</f>
        <v xml:space="preserve">  </v>
      </c>
      <c r="C80" s="444" t="str">
        <f>+'3 PROBABIL E IMPACTO INHERENTE'!E27</f>
        <v/>
      </c>
      <c r="D80" s="447" t="str">
        <f>+'3 PROBABIL E IMPACTO INHERENTE'!M27</f>
        <v/>
      </c>
      <c r="E80" s="67">
        <v>1</v>
      </c>
      <c r="F80" s="70"/>
      <c r="G80" s="70"/>
      <c r="H80" s="70"/>
      <c r="I80" s="316" t="str">
        <f t="shared" si="33"/>
        <v xml:space="preserve">  </v>
      </c>
      <c r="J80" s="5"/>
      <c r="K80" s="63" t="str">
        <f>+IF(J80='11 FORMULAS'!$E$4,'11 FORMULAS'!$F$4,IF(J80='11 FORMULAS'!$E$5,'11 FORMULAS'!$F$5,IF(J80='11 FORMULAS'!$E$6,'11 FORMULAS'!$F$6,"")))</f>
        <v/>
      </c>
      <c r="L80" s="63" t="str">
        <f>+IF(OR(J80='11 FORMULAS'!$O$4,J80='11 FORMULAS'!$O$5),'11 FORMULAS'!$P$5,IF(J80='11 FORMULAS'!$O$6,'11 FORMULAS'!$P$6,""))</f>
        <v/>
      </c>
      <c r="M80" s="5"/>
      <c r="N80" s="63" t="str">
        <f>+IF(M80='11 FORMULAS'!$H$4,'11 FORMULAS'!$I$4,IF(M80='11 FORMULAS'!$H$5,'11 FORMULAS'!$I$5,""))</f>
        <v/>
      </c>
      <c r="O80" s="6"/>
      <c r="P80" s="6"/>
      <c r="Q80" s="6"/>
      <c r="R80" s="331" t="str">
        <f>+IFERROR(K80+N80,"")</f>
        <v/>
      </c>
      <c r="S80" s="331" t="str">
        <f>IF(L80='11 FORMULAS'!$P$5,C80-(C80*R80),C80)</f>
        <v/>
      </c>
      <c r="T80" s="331" t="str">
        <f>IF(L80='11 FORMULAS'!$P$6,D80-(D80*R80),D80)</f>
        <v/>
      </c>
      <c r="U80" s="432" t="str">
        <f>+IF(S83="","",S83)</f>
        <v/>
      </c>
      <c r="V80" s="435" t="str">
        <f>+IF(T83="","",T83)</f>
        <v/>
      </c>
      <c r="X80" s="327"/>
      <c r="Y80" s="328"/>
      <c r="Z80" s="328"/>
    </row>
    <row r="81" spans="1:26" ht="29.45" customHeight="1" x14ac:dyDescent="0.25">
      <c r="A81" s="439"/>
      <c r="B81" s="442"/>
      <c r="C81" s="445"/>
      <c r="D81" s="448"/>
      <c r="E81" s="68">
        <v>2</v>
      </c>
      <c r="F81" s="230"/>
      <c r="G81" s="230"/>
      <c r="H81" s="230"/>
      <c r="I81" s="317" t="str">
        <f t="shared" si="33"/>
        <v xml:space="preserve">  </v>
      </c>
      <c r="J81" s="1"/>
      <c r="K81" s="64" t="str">
        <f>+IF(J81='11 FORMULAS'!$E$4,'11 FORMULAS'!$F$4,IF(J81='11 FORMULAS'!$E$5,'11 FORMULAS'!$F$5,IF(J81='11 FORMULAS'!$E$6,'11 FORMULAS'!$F$6,"")))</f>
        <v/>
      </c>
      <c r="L81" s="64" t="str">
        <f>+IF(OR(J81='11 FORMULAS'!$O$4,J81='11 FORMULAS'!$O$5),'11 FORMULAS'!$P$5,IF(J81='11 FORMULAS'!$O$6,'11 FORMULAS'!$P$6,""))</f>
        <v/>
      </c>
      <c r="M81" s="1"/>
      <c r="N81" s="64" t="str">
        <f>+IF(M81='11 FORMULAS'!$H$4,'11 FORMULAS'!$I$4,IF(M81='11 FORMULAS'!$H$5,'11 FORMULAS'!$I$5,""))</f>
        <v/>
      </c>
      <c r="O81" s="4"/>
      <c r="P81" s="4"/>
      <c r="Q81" s="4"/>
      <c r="R81" s="332" t="str">
        <f t="shared" ref="R81" si="38">+IFERROR(K81+N81,"")</f>
        <v/>
      </c>
      <c r="S81" s="332" t="str">
        <f>IF(L81='11 FORMULAS'!$P$5,S80-(S80*R81),S80)</f>
        <v/>
      </c>
      <c r="T81" s="332" t="str">
        <f>IF(L81='11 FORMULAS'!$P$6,T80-(T80*R81),T80)</f>
        <v/>
      </c>
      <c r="U81" s="433"/>
      <c r="V81" s="436"/>
      <c r="X81" s="327"/>
      <c r="Y81" s="328"/>
      <c r="Z81" s="328"/>
    </row>
    <row r="82" spans="1:26" ht="29.45" customHeight="1" x14ac:dyDescent="0.25">
      <c r="A82" s="439"/>
      <c r="B82" s="442"/>
      <c r="C82" s="445"/>
      <c r="D82" s="448"/>
      <c r="E82" s="68">
        <v>3</v>
      </c>
      <c r="F82" s="230"/>
      <c r="G82" s="230"/>
      <c r="H82" s="230"/>
      <c r="I82" s="317" t="str">
        <f t="shared" si="33"/>
        <v xml:space="preserve">  </v>
      </c>
      <c r="J82" s="1"/>
      <c r="K82" s="64" t="str">
        <f>+IF(J82='11 FORMULAS'!$E$4,'11 FORMULAS'!$F$4,IF(J82='11 FORMULAS'!$E$5,'11 FORMULAS'!$F$5,IF(J82='11 FORMULAS'!$E$6,'11 FORMULAS'!$F$6,"")))</f>
        <v/>
      </c>
      <c r="L82" s="64" t="str">
        <f>+IF(OR(J82='11 FORMULAS'!$O$4,J82='11 FORMULAS'!$O$5),'11 FORMULAS'!$P$5,IF(J82='11 FORMULAS'!$O$6,'11 FORMULAS'!$P$6,""))</f>
        <v/>
      </c>
      <c r="M82" s="1"/>
      <c r="N82" s="64" t="str">
        <f>+IF(M82='11 FORMULAS'!$H$4,'11 FORMULAS'!$I$4,IF(M82='11 FORMULAS'!$H$5,'11 FORMULAS'!$I$5,""))</f>
        <v/>
      </c>
      <c r="O82" s="4"/>
      <c r="P82" s="4"/>
      <c r="Q82" s="4"/>
      <c r="R82" s="332" t="str">
        <f>+IFERROR(K82+N82,"")</f>
        <v/>
      </c>
      <c r="S82" s="332" t="str">
        <f>IF(L82='11 FORMULAS'!$P$5,S81-(S81*R82),S81)</f>
        <v/>
      </c>
      <c r="T82" s="332" t="str">
        <f>IF(L82='11 FORMULAS'!$P$6,T81-(T81*R82),T81)</f>
        <v/>
      </c>
      <c r="U82" s="433"/>
      <c r="V82" s="436"/>
      <c r="X82" s="327"/>
      <c r="Y82" s="328"/>
      <c r="Z82" s="328"/>
    </row>
    <row r="83" spans="1:26" ht="29.45" customHeight="1" thickBot="1" x14ac:dyDescent="0.3">
      <c r="A83" s="440"/>
      <c r="B83" s="443"/>
      <c r="C83" s="446"/>
      <c r="D83" s="449"/>
      <c r="E83" s="69">
        <v>4</v>
      </c>
      <c r="F83" s="231"/>
      <c r="G83" s="231"/>
      <c r="H83" s="231"/>
      <c r="I83" s="318" t="str">
        <f t="shared" si="33"/>
        <v xml:space="preserve">  </v>
      </c>
      <c r="J83" s="7"/>
      <c r="K83" s="65" t="str">
        <f>+IF(J83='11 FORMULAS'!$E$4,'11 FORMULAS'!$F$4,IF(J83='11 FORMULAS'!$E$5,'11 FORMULAS'!$F$5,IF(J83='11 FORMULAS'!$E$6,'11 FORMULAS'!$F$6,"")))</f>
        <v/>
      </c>
      <c r="L83" s="65" t="str">
        <f>+IF(OR(J83='11 FORMULAS'!$O$4,J83='11 FORMULAS'!$O$5),'11 FORMULAS'!$P$5,IF(J83='11 FORMULAS'!$O$6,'11 FORMULAS'!$P$6,""))</f>
        <v/>
      </c>
      <c r="M83" s="7"/>
      <c r="N83" s="65" t="str">
        <f>+IF(M83='11 FORMULAS'!$H$4,'11 FORMULAS'!$I$4,IF(M83='11 FORMULAS'!$H$5,'11 FORMULAS'!$I$5,""))</f>
        <v/>
      </c>
      <c r="O83" s="8"/>
      <c r="P83" s="8"/>
      <c r="Q83" s="8"/>
      <c r="R83" s="333" t="str">
        <f t="shared" ref="R83" si="39">+IFERROR(K83+N83,"")</f>
        <v/>
      </c>
      <c r="S83" s="333" t="str">
        <f>IF(L83='11 FORMULAS'!$P$5,S82-(S82*R83),S82)</f>
        <v/>
      </c>
      <c r="T83" s="333" t="str">
        <f>IF(L83='11 FORMULAS'!$P$6,T82-(T82*R83),T82)</f>
        <v/>
      </c>
      <c r="U83" s="434"/>
      <c r="V83" s="437"/>
    </row>
    <row r="84" spans="1:26" ht="29.45" customHeight="1" x14ac:dyDescent="0.25">
      <c r="A84" s="438" t="str">
        <f>'2 CONTEXTO E IDENTIFICACIÓN'!A28</f>
        <v>R20</v>
      </c>
      <c r="B84" s="441" t="str">
        <f>+'2 CONTEXTO E IDENTIFICACIÓN'!E28</f>
        <v xml:space="preserve">  </v>
      </c>
      <c r="C84" s="444" t="str">
        <f>+'3 PROBABIL E IMPACTO INHERENTE'!E28</f>
        <v/>
      </c>
      <c r="D84" s="447" t="str">
        <f>+'3 PROBABIL E IMPACTO INHERENTE'!M28</f>
        <v/>
      </c>
      <c r="E84" s="67">
        <v>1</v>
      </c>
      <c r="F84" s="70"/>
      <c r="G84" s="70"/>
      <c r="H84" s="70"/>
      <c r="I84" s="316" t="str">
        <f t="shared" si="33"/>
        <v xml:space="preserve">  </v>
      </c>
      <c r="J84" s="5"/>
      <c r="K84" s="63" t="str">
        <f>+IF(J84='11 FORMULAS'!$E$4,'11 FORMULAS'!$F$4,IF(J84='11 FORMULAS'!$E$5,'11 FORMULAS'!$F$5,IF(J84='11 FORMULAS'!$E$6,'11 FORMULAS'!$F$6,"")))</f>
        <v/>
      </c>
      <c r="L84" s="63" t="str">
        <f>+IF(OR(J84='11 FORMULAS'!$O$4,J84='11 FORMULAS'!$O$5),'11 FORMULAS'!$P$5,IF(J84='11 FORMULAS'!$O$6,'11 FORMULAS'!$P$6,""))</f>
        <v/>
      </c>
      <c r="M84" s="5"/>
      <c r="N84" s="63" t="str">
        <f>+IF(M84='11 FORMULAS'!$H$4,'11 FORMULAS'!$I$4,IF(M84='11 FORMULAS'!$H$5,'11 FORMULAS'!$I$5,""))</f>
        <v/>
      </c>
      <c r="O84" s="6"/>
      <c r="P84" s="6"/>
      <c r="Q84" s="6"/>
      <c r="R84" s="331" t="str">
        <f>+IFERROR(K84+N84,"")</f>
        <v/>
      </c>
      <c r="S84" s="331" t="str">
        <f>IF(L84='11 FORMULAS'!$P$5,C84-(C84*R84),C84)</f>
        <v/>
      </c>
      <c r="T84" s="331" t="str">
        <f>IF(L84='11 FORMULAS'!$P$6,D84-(D84*R84),D84)</f>
        <v/>
      </c>
      <c r="U84" s="432" t="str">
        <f>+IF(S87="","",S87)</f>
        <v/>
      </c>
      <c r="V84" s="435" t="str">
        <f>+IF(T87="","",T87)</f>
        <v/>
      </c>
      <c r="X84" s="327"/>
      <c r="Y84" s="328"/>
      <c r="Z84" s="328"/>
    </row>
    <row r="85" spans="1:26" ht="29.45" customHeight="1" x14ac:dyDescent="0.25">
      <c r="A85" s="439"/>
      <c r="B85" s="442"/>
      <c r="C85" s="445"/>
      <c r="D85" s="448"/>
      <c r="E85" s="68">
        <v>2</v>
      </c>
      <c r="F85" s="230"/>
      <c r="G85" s="230"/>
      <c r="H85" s="230"/>
      <c r="I85" s="317" t="str">
        <f t="shared" si="33"/>
        <v xml:space="preserve">  </v>
      </c>
      <c r="J85" s="1"/>
      <c r="K85" s="64" t="str">
        <f>+IF(J85='11 FORMULAS'!$E$4,'11 FORMULAS'!$F$4,IF(J85='11 FORMULAS'!$E$5,'11 FORMULAS'!$F$5,IF(J85='11 FORMULAS'!$E$6,'11 FORMULAS'!$F$6,"")))</f>
        <v/>
      </c>
      <c r="L85" s="64" t="str">
        <f>+IF(OR(J85='11 FORMULAS'!$O$4,J85='11 FORMULAS'!$O$5),'11 FORMULAS'!$P$5,IF(J85='11 FORMULAS'!$O$6,'11 FORMULAS'!$P$6,""))</f>
        <v/>
      </c>
      <c r="M85" s="1"/>
      <c r="N85" s="64" t="str">
        <f>+IF(M85='11 FORMULAS'!$H$4,'11 FORMULAS'!$I$4,IF(M85='11 FORMULAS'!$H$5,'11 FORMULAS'!$I$5,""))</f>
        <v/>
      </c>
      <c r="O85" s="4"/>
      <c r="P85" s="4"/>
      <c r="Q85" s="4"/>
      <c r="R85" s="332" t="str">
        <f t="shared" ref="R85" si="40">+IFERROR(K85+N85,"")</f>
        <v/>
      </c>
      <c r="S85" s="332" t="str">
        <f>IF(L85='11 FORMULAS'!$P$5,S84-(S84*R85),S84)</f>
        <v/>
      </c>
      <c r="T85" s="332" t="str">
        <f>IF(L85='11 FORMULAS'!$P$6,T84-(T84*R85),T84)</f>
        <v/>
      </c>
      <c r="U85" s="433"/>
      <c r="V85" s="436"/>
      <c r="X85" s="327"/>
      <c r="Y85" s="328"/>
      <c r="Z85" s="328"/>
    </row>
    <row r="86" spans="1:26" ht="29.45" customHeight="1" x14ac:dyDescent="0.25">
      <c r="A86" s="439"/>
      <c r="B86" s="442"/>
      <c r="C86" s="445"/>
      <c r="D86" s="448"/>
      <c r="E86" s="68">
        <v>3</v>
      </c>
      <c r="F86" s="230"/>
      <c r="G86" s="230"/>
      <c r="H86" s="230"/>
      <c r="I86" s="317" t="str">
        <f t="shared" si="33"/>
        <v xml:space="preserve">  </v>
      </c>
      <c r="J86" s="1"/>
      <c r="K86" s="64" t="str">
        <f>+IF(J86='11 FORMULAS'!$E$4,'11 FORMULAS'!$F$4,IF(J86='11 FORMULAS'!$E$5,'11 FORMULAS'!$F$5,IF(J86='11 FORMULAS'!$E$6,'11 FORMULAS'!$F$6,"")))</f>
        <v/>
      </c>
      <c r="L86" s="64" t="str">
        <f>+IF(OR(J86='11 FORMULAS'!$O$4,J86='11 FORMULAS'!$O$5),'11 FORMULAS'!$P$5,IF(J86='11 FORMULAS'!$O$6,'11 FORMULAS'!$P$6,""))</f>
        <v/>
      </c>
      <c r="M86" s="1"/>
      <c r="N86" s="64" t="str">
        <f>+IF(M86='11 FORMULAS'!$H$4,'11 FORMULAS'!$I$4,IF(M86='11 FORMULAS'!$H$5,'11 FORMULAS'!$I$5,""))</f>
        <v/>
      </c>
      <c r="O86" s="4"/>
      <c r="P86" s="4"/>
      <c r="Q86" s="4"/>
      <c r="R86" s="332" t="str">
        <f>+IFERROR(K86+N86,"")</f>
        <v/>
      </c>
      <c r="S86" s="332" t="str">
        <f>IF(L86='11 FORMULAS'!$P$5,S85-(S85*R86),S85)</f>
        <v/>
      </c>
      <c r="T86" s="332" t="str">
        <f>IF(L86='11 FORMULAS'!$P$6,T85-(T85*R86),T85)</f>
        <v/>
      </c>
      <c r="U86" s="433"/>
      <c r="V86" s="436"/>
      <c r="X86" s="327"/>
      <c r="Y86" s="328"/>
      <c r="Z86" s="328"/>
    </row>
    <row r="87" spans="1:26" ht="45.75" customHeight="1" thickBot="1" x14ac:dyDescent="0.3">
      <c r="A87" s="440"/>
      <c r="B87" s="443"/>
      <c r="C87" s="446"/>
      <c r="D87" s="449"/>
      <c r="E87" s="69">
        <v>4</v>
      </c>
      <c r="F87" s="231"/>
      <c r="G87" s="231"/>
      <c r="H87" s="231"/>
      <c r="I87" s="318" t="str">
        <f t="shared" si="33"/>
        <v xml:space="preserve">  </v>
      </c>
      <c r="J87" s="7"/>
      <c r="K87" s="65" t="str">
        <f>+IF(J87='11 FORMULAS'!$E$4,'11 FORMULAS'!$F$4,IF(J87='11 FORMULAS'!$E$5,'11 FORMULAS'!$F$5,IF(J87='11 FORMULAS'!$E$6,'11 FORMULAS'!$F$6,"")))</f>
        <v/>
      </c>
      <c r="L87" s="65" t="str">
        <f>+IF(OR(J87='11 FORMULAS'!$O$4,J87='11 FORMULAS'!$O$5),'11 FORMULAS'!$P$5,IF(J87='11 FORMULAS'!$O$6,'11 FORMULAS'!$P$6,""))</f>
        <v/>
      </c>
      <c r="M87" s="7"/>
      <c r="N87" s="65" t="str">
        <f>+IF(M87='11 FORMULAS'!$H$4,'11 FORMULAS'!$I$4,IF(M87='11 FORMULAS'!$H$5,'11 FORMULAS'!$I$5,""))</f>
        <v/>
      </c>
      <c r="O87" s="8"/>
      <c r="P87" s="8"/>
      <c r="Q87" s="8"/>
      <c r="R87" s="333" t="str">
        <f t="shared" ref="R87" si="41">+IFERROR(K87+N87,"")</f>
        <v/>
      </c>
      <c r="S87" s="333" t="str">
        <f>IF(L87='11 FORMULAS'!$P$5,S86-(S86*R87),S86)</f>
        <v/>
      </c>
      <c r="T87" s="333" t="str">
        <f>IF(L87='11 FORMULAS'!$P$6,T86-(T86*R87),T86)</f>
        <v/>
      </c>
      <c r="U87" s="434"/>
      <c r="V87" s="437"/>
    </row>
  </sheetData>
  <sheetProtection sheet="1" formatCells="0" formatColumns="0" formatRows="0" sort="0" autoFilter="0" pivotTables="0"/>
  <autoFilter ref="A7:W87"/>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C8:D8 U8:V8 C12:D12 C16:D16 C20:D20 C24:D24 C28:D28 C32:D32 C36:D36 C40:D40 C44:D44 C48:D48 C52:D52 C56:D56 C60:D60 C64:D64 C68:D68 C72:D72 C76:D76 C80:D80 C84:D84">
    <cfRule type="cellIs" dxfId="159" priority="264" operator="between">
      <formula>$Y$6</formula>
      <formula>$Z$6</formula>
    </cfRule>
    <cfRule type="cellIs" dxfId="158" priority="265" operator="between">
      <formula>$Y$7</formula>
      <formula>$Z$7</formula>
    </cfRule>
    <cfRule type="cellIs" dxfId="157" priority="266" operator="between">
      <formula>$Y$8</formula>
      <formula>$Z$8</formula>
    </cfRule>
    <cfRule type="cellIs" dxfId="156" priority="267" operator="between">
      <formula>$Y$9</formula>
      <formula>$Z$9</formula>
    </cfRule>
    <cfRule type="cellIs" dxfId="155" priority="268" operator="between">
      <formula>$Y$10</formula>
      <formula>$Z$10</formula>
    </cfRule>
  </conditionalFormatting>
  <conditionalFormatting sqref="U12:V12">
    <cfRule type="cellIs" dxfId="154" priority="91" operator="between">
      <formula>$Y$6</formula>
      <formula>$Z$6</formula>
    </cfRule>
    <cfRule type="cellIs" dxfId="153" priority="92" operator="between">
      <formula>$Y$7</formula>
      <formula>$Z$7</formula>
    </cfRule>
    <cfRule type="cellIs" dxfId="152" priority="93" operator="between">
      <formula>$Y$8</formula>
      <formula>$Z$8</formula>
    </cfRule>
    <cfRule type="cellIs" dxfId="151" priority="94" operator="between">
      <formula>$Y$9</formula>
      <formula>$Z$9</formula>
    </cfRule>
    <cfRule type="cellIs" dxfId="150" priority="95" operator="between">
      <formula>$Y$10</formula>
      <formula>$Z$10</formula>
    </cfRule>
  </conditionalFormatting>
  <conditionalFormatting sqref="U16:V16">
    <cfRule type="cellIs" dxfId="149" priority="86" operator="between">
      <formula>$Y$6</formula>
      <formula>$Z$6</formula>
    </cfRule>
    <cfRule type="cellIs" dxfId="148" priority="87" operator="between">
      <formula>$Y$7</formula>
      <formula>$Z$7</formula>
    </cfRule>
    <cfRule type="cellIs" dxfId="147" priority="88" operator="between">
      <formula>$Y$8</formula>
      <formula>$Z$8</formula>
    </cfRule>
    <cfRule type="cellIs" dxfId="146" priority="89" operator="between">
      <formula>$Y$9</formula>
      <formula>$Z$9</formula>
    </cfRule>
    <cfRule type="cellIs" dxfId="145" priority="90" operator="between">
      <formula>$Y$10</formula>
      <formula>$Z$10</formula>
    </cfRule>
  </conditionalFormatting>
  <conditionalFormatting sqref="U20:V20">
    <cfRule type="cellIs" dxfId="144" priority="81" operator="between">
      <formula>$Y$6</formula>
      <formula>$Z$6</formula>
    </cfRule>
    <cfRule type="cellIs" dxfId="143" priority="82" operator="between">
      <formula>$Y$7</formula>
      <formula>$Z$7</formula>
    </cfRule>
    <cfRule type="cellIs" dxfId="142" priority="83" operator="between">
      <formula>$Y$8</formula>
      <formula>$Z$8</formula>
    </cfRule>
    <cfRule type="cellIs" dxfId="141" priority="84" operator="between">
      <formula>$Y$9</formula>
      <formula>$Z$9</formula>
    </cfRule>
    <cfRule type="cellIs" dxfId="140" priority="85" operator="between">
      <formula>$Y$10</formula>
      <formula>$Z$10</formula>
    </cfRule>
  </conditionalFormatting>
  <conditionalFormatting sqref="U24:V24">
    <cfRule type="cellIs" dxfId="139" priority="76" operator="between">
      <formula>$Y$6</formula>
      <formula>$Z$6</formula>
    </cfRule>
    <cfRule type="cellIs" dxfId="138" priority="77" operator="between">
      <formula>$Y$7</formula>
      <formula>$Z$7</formula>
    </cfRule>
    <cfRule type="cellIs" dxfId="137" priority="78" operator="between">
      <formula>$Y$8</formula>
      <formula>$Z$8</formula>
    </cfRule>
    <cfRule type="cellIs" dxfId="136" priority="79" operator="between">
      <formula>$Y$9</formula>
      <formula>$Z$9</formula>
    </cfRule>
    <cfRule type="cellIs" dxfId="135" priority="80" operator="between">
      <formula>$Y$10</formula>
      <formula>$Z$10</formula>
    </cfRule>
  </conditionalFormatting>
  <conditionalFormatting sqref="U28:V28">
    <cfRule type="cellIs" dxfId="134" priority="71" operator="between">
      <formula>$Y$6</formula>
      <formula>$Z$6</formula>
    </cfRule>
    <cfRule type="cellIs" dxfId="133" priority="72" operator="between">
      <formula>$Y$7</formula>
      <formula>$Z$7</formula>
    </cfRule>
    <cfRule type="cellIs" dxfId="132" priority="73" operator="between">
      <formula>$Y$8</formula>
      <formula>$Z$8</formula>
    </cfRule>
    <cfRule type="cellIs" dxfId="131" priority="74" operator="between">
      <formula>$Y$9</formula>
      <formula>$Z$9</formula>
    </cfRule>
    <cfRule type="cellIs" dxfId="130" priority="75" operator="between">
      <formula>$Y$10</formula>
      <formula>$Z$10</formula>
    </cfRule>
  </conditionalFormatting>
  <conditionalFormatting sqref="U32:V32">
    <cfRule type="cellIs" dxfId="129" priority="66" operator="between">
      <formula>$Y$6</formula>
      <formula>$Z$6</formula>
    </cfRule>
    <cfRule type="cellIs" dxfId="128" priority="67" operator="between">
      <formula>$Y$7</formula>
      <formula>$Z$7</formula>
    </cfRule>
    <cfRule type="cellIs" dxfId="127" priority="68" operator="between">
      <formula>$Y$8</formula>
      <formula>$Z$8</formula>
    </cfRule>
    <cfRule type="cellIs" dxfId="126" priority="69" operator="between">
      <formula>$Y$9</formula>
      <formula>$Z$9</formula>
    </cfRule>
    <cfRule type="cellIs" dxfId="125" priority="70" operator="between">
      <formula>$Y$10</formula>
      <formula>$Z$10</formula>
    </cfRule>
  </conditionalFormatting>
  <conditionalFormatting sqref="U36:V36">
    <cfRule type="cellIs" dxfId="124" priority="61" operator="between">
      <formula>$Y$6</formula>
      <formula>$Z$6</formula>
    </cfRule>
    <cfRule type="cellIs" dxfId="123" priority="62" operator="between">
      <formula>$Y$7</formula>
      <formula>$Z$7</formula>
    </cfRule>
    <cfRule type="cellIs" dxfId="122" priority="63" operator="between">
      <formula>$Y$8</formula>
      <formula>$Z$8</formula>
    </cfRule>
    <cfRule type="cellIs" dxfId="121" priority="64" operator="between">
      <formula>$Y$9</formula>
      <formula>$Z$9</formula>
    </cfRule>
    <cfRule type="cellIs" dxfId="120" priority="65" operator="between">
      <formula>$Y$10</formula>
      <formula>$Z$10</formula>
    </cfRule>
  </conditionalFormatting>
  <conditionalFormatting sqref="U40:V40">
    <cfRule type="cellIs" dxfId="119" priority="56" operator="between">
      <formula>$Y$6</formula>
      <formula>$Z$6</formula>
    </cfRule>
    <cfRule type="cellIs" dxfId="118" priority="57" operator="between">
      <formula>$Y$7</formula>
      <formula>$Z$7</formula>
    </cfRule>
    <cfRule type="cellIs" dxfId="117" priority="58" operator="between">
      <formula>$Y$8</formula>
      <formula>$Z$8</formula>
    </cfRule>
    <cfRule type="cellIs" dxfId="116" priority="59" operator="between">
      <formula>$Y$9</formula>
      <formula>$Z$9</formula>
    </cfRule>
    <cfRule type="cellIs" dxfId="115" priority="60" operator="between">
      <formula>$Y$10</formula>
      <formula>$Z$10</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6" operator="between">
      <formula>$Y$6</formula>
      <formula>$Z$6</formula>
    </cfRule>
    <cfRule type="cellIs" dxfId="108" priority="47" operator="between">
      <formula>$Y$7</formula>
      <formula>$Z$7</formula>
    </cfRule>
    <cfRule type="cellIs" dxfId="107" priority="48" operator="between">
      <formula>$Y$8</formula>
      <formula>$Z$8</formula>
    </cfRule>
    <cfRule type="cellIs" dxfId="106" priority="49" operator="between">
      <formula>$Y$9</formula>
      <formula>$Z$9</formula>
    </cfRule>
    <cfRule type="cellIs" dxfId="105" priority="50" operator="between">
      <formula>$Y$10</formula>
      <formula>$Z$10</formula>
    </cfRule>
  </conditionalFormatting>
  <conditionalFormatting sqref="U52:V52">
    <cfRule type="cellIs" dxfId="104" priority="41" operator="between">
      <formula>$Y$6</formula>
      <formula>$Z$6</formula>
    </cfRule>
    <cfRule type="cellIs" dxfId="103" priority="42" operator="between">
      <formula>$Y$7</formula>
      <formula>$Z$7</formula>
    </cfRule>
    <cfRule type="cellIs" dxfId="102" priority="43" operator="between">
      <formula>$Y$8</formula>
      <formula>$Z$8</formula>
    </cfRule>
    <cfRule type="cellIs" dxfId="101" priority="44" operator="between">
      <formula>$Y$9</formula>
      <formula>$Z$9</formula>
    </cfRule>
    <cfRule type="cellIs" dxfId="100" priority="45" operator="between">
      <formula>$Y$10</formula>
      <formula>$Z$10</formula>
    </cfRule>
  </conditionalFormatting>
  <conditionalFormatting sqref="U56:V56">
    <cfRule type="cellIs" dxfId="99" priority="36" operator="between">
      <formula>$Y$6</formula>
      <formula>$Z$6</formula>
    </cfRule>
    <cfRule type="cellIs" dxfId="98" priority="37" operator="between">
      <formula>$Y$7</formula>
      <formula>$Z$7</formula>
    </cfRule>
    <cfRule type="cellIs" dxfId="97" priority="38" operator="between">
      <formula>$Y$8</formula>
      <formula>$Z$8</formula>
    </cfRule>
    <cfRule type="cellIs" dxfId="96" priority="39" operator="between">
      <formula>$Y$9</formula>
      <formula>$Z$9</formula>
    </cfRule>
    <cfRule type="cellIs" dxfId="95" priority="40" operator="between">
      <formula>$Y$10</formula>
      <formula>$Z$10</formula>
    </cfRule>
  </conditionalFormatting>
  <conditionalFormatting sqref="U60:V60">
    <cfRule type="cellIs" dxfId="94" priority="31" operator="between">
      <formula>$Y$6</formula>
      <formula>$Z$6</formula>
    </cfRule>
    <cfRule type="cellIs" dxfId="93" priority="32" operator="between">
      <formula>$Y$7</formula>
      <formula>$Z$7</formula>
    </cfRule>
    <cfRule type="cellIs" dxfId="92" priority="33" operator="between">
      <formula>$Y$8</formula>
      <formula>$Z$8</formula>
    </cfRule>
    <cfRule type="cellIs" dxfId="91" priority="34" operator="between">
      <formula>$Y$9</formula>
      <formula>$Z$9</formula>
    </cfRule>
    <cfRule type="cellIs" dxfId="90" priority="35" operator="between">
      <formula>$Y$10</formula>
      <formula>$Z$10</formula>
    </cfRule>
  </conditionalFormatting>
  <conditionalFormatting sqref="U64:V64">
    <cfRule type="cellIs" dxfId="89" priority="26" operator="between">
      <formula>$Y$6</formula>
      <formula>$Z$6</formula>
    </cfRule>
    <cfRule type="cellIs" dxfId="88" priority="27" operator="between">
      <formula>$Y$7</formula>
      <formula>$Z$7</formula>
    </cfRule>
    <cfRule type="cellIs" dxfId="87" priority="28" operator="between">
      <formula>$Y$8</formula>
      <formula>$Z$8</formula>
    </cfRule>
    <cfRule type="cellIs" dxfId="86" priority="29" operator="between">
      <formula>$Y$9</formula>
      <formula>$Z$9</formula>
    </cfRule>
    <cfRule type="cellIs" dxfId="85" priority="30" operator="between">
      <formula>$Y$10</formula>
      <formula>$Z$10</formula>
    </cfRule>
  </conditionalFormatting>
  <conditionalFormatting sqref="U68:V68">
    <cfRule type="cellIs" dxfId="84" priority="21" operator="between">
      <formula>$Y$6</formula>
      <formula>$Z$6</formula>
    </cfRule>
    <cfRule type="cellIs" dxfId="83" priority="22" operator="between">
      <formula>$Y$7</formula>
      <formula>$Z$7</formula>
    </cfRule>
    <cfRule type="cellIs" dxfId="82" priority="23" operator="between">
      <formula>$Y$8</formula>
      <formula>$Z$8</formula>
    </cfRule>
    <cfRule type="cellIs" dxfId="81" priority="24" operator="between">
      <formula>$Y$9</formula>
      <formula>$Z$9</formula>
    </cfRule>
    <cfRule type="cellIs" dxfId="80" priority="25" operator="between">
      <formula>$Y$10</formula>
      <formula>$Z$10</formula>
    </cfRule>
  </conditionalFormatting>
  <conditionalFormatting sqref="U72:V72">
    <cfRule type="cellIs" dxfId="79" priority="16" operator="between">
      <formula>$Y$6</formula>
      <formula>$Z$6</formula>
    </cfRule>
    <cfRule type="cellIs" dxfId="78" priority="17" operator="between">
      <formula>$Y$7</formula>
      <formula>$Z$7</formula>
    </cfRule>
    <cfRule type="cellIs" dxfId="77" priority="18" operator="between">
      <formula>$Y$8</formula>
      <formula>$Z$8</formula>
    </cfRule>
    <cfRule type="cellIs" dxfId="76" priority="19" operator="between">
      <formula>$Y$9</formula>
      <formula>$Z$9</formula>
    </cfRule>
    <cfRule type="cellIs" dxfId="75" priority="20" operator="between">
      <formula>$Y$10</formula>
      <formula>$Z$10</formula>
    </cfRule>
  </conditionalFormatting>
  <conditionalFormatting sqref="U76:V76">
    <cfRule type="cellIs" dxfId="74" priority="11" operator="between">
      <formula>$Y$6</formula>
      <formula>$Z$6</formula>
    </cfRule>
    <cfRule type="cellIs" dxfId="73" priority="12" operator="between">
      <formula>$Y$7</formula>
      <formula>$Z$7</formula>
    </cfRule>
    <cfRule type="cellIs" dxfId="72" priority="13" operator="between">
      <formula>$Y$8</formula>
      <formula>$Z$8</formula>
    </cfRule>
    <cfRule type="cellIs" dxfId="71" priority="14" operator="between">
      <formula>$Y$9</formula>
      <formula>$Z$9</formula>
    </cfRule>
    <cfRule type="cellIs" dxfId="70" priority="15" operator="between">
      <formula>$Y$10</formula>
      <formula>$Z$10</formula>
    </cfRule>
  </conditionalFormatting>
  <conditionalFormatting sqref="U80:V80">
    <cfRule type="cellIs" dxfId="69" priority="6" operator="between">
      <formula>$Y$6</formula>
      <formula>$Z$6</formula>
    </cfRule>
    <cfRule type="cellIs" dxfId="68" priority="7" operator="between">
      <formula>$Y$7</formula>
      <formula>$Z$7</formula>
    </cfRule>
    <cfRule type="cellIs" dxfId="67" priority="8" operator="between">
      <formula>$Y$8</formula>
      <formula>$Z$8</formula>
    </cfRule>
    <cfRule type="cellIs" dxfId="66" priority="9" operator="between">
      <formula>$Y$9</formula>
      <formula>$Z$9</formula>
    </cfRule>
    <cfRule type="cellIs" dxfId="65" priority="10" operator="between">
      <formula>$Y$10</formula>
      <formula>$Z$10</formula>
    </cfRule>
  </conditionalFormatting>
  <conditionalFormatting sqref="U84:V84">
    <cfRule type="cellIs" dxfId="64" priority="1" operator="between">
      <formula>$Y$6</formula>
      <formula>$Z$6</formula>
    </cfRule>
    <cfRule type="cellIs" dxfId="63" priority="2" operator="between">
      <formula>$Y$7</formula>
      <formula>$Z$7</formula>
    </cfRule>
    <cfRule type="cellIs" dxfId="62" priority="3" operator="between">
      <formula>$Y$8</formula>
      <formula>$Z$8</formula>
    </cfRule>
    <cfRule type="cellIs" dxfId="61" priority="4" operator="between">
      <formula>$Y$9</formula>
      <formula>$Z$9</formula>
    </cfRule>
    <cfRule type="cellIs" dxfId="60"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70"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14:formula1>
            <xm:f>'11 FORMULAS'!$E$4:$E$7</xm:f>
          </x14:formula1>
          <xm:sqref>J8:J87</xm:sqref>
        </x14:dataValidation>
        <x14:dataValidation type="list" allowBlank="1" showInputMessage="1" showErrorMessage="1">
          <x14:formula1>
            <xm:f>'11 FORMULAS'!$H$4:$H$6</xm:f>
          </x14:formula1>
          <xm:sqref>M8:M87</xm:sqref>
        </x14:dataValidation>
        <x14:dataValidation type="list" allowBlank="1" showInputMessage="1" showErrorMessage="1">
          <x14:formula1>
            <xm:f>'11 FORMULAS'!$K$4:$K$6</xm:f>
          </x14:formula1>
          <xm:sqref>O8:O87</xm:sqref>
        </x14:dataValidation>
        <x14:dataValidation type="list" allowBlank="1" showInputMessage="1" showErrorMessage="1">
          <x14:formula1>
            <xm:f>'11 FORMULAS'!$L$4:$L$6</xm:f>
          </x14:formula1>
          <xm:sqref>P8:P87</xm:sqref>
        </x14:dataValidation>
        <x14:dataValidation type="list" allowBlank="1" showInputMessage="1" showErrorMessage="1">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B14" sqref="B14"/>
    </sheetView>
  </sheetViews>
  <sheetFormatPr baseColWidth="10" defaultColWidth="14.28515625" defaultRowHeight="12.75" x14ac:dyDescent="0.25"/>
  <cols>
    <col min="1" max="1" width="22.42578125" style="86" customWidth="1"/>
    <col min="2" max="2" width="30.42578125" style="91" customWidth="1"/>
    <col min="3" max="3" width="13.28515625" style="91" customWidth="1"/>
    <col min="4" max="4" width="13" style="91" customWidth="1"/>
    <col min="5" max="5" width="16.42578125" style="136" customWidth="1"/>
    <col min="6" max="6" width="10.140625" style="136" customWidth="1"/>
    <col min="7" max="7" width="15.5703125" style="91" customWidth="1"/>
    <col min="8" max="8" width="10.140625" style="91" bestFit="1" customWidth="1"/>
    <col min="9" max="9" width="7.42578125" style="91" customWidth="1"/>
    <col min="10" max="10" width="14" style="91" customWidth="1"/>
    <col min="11" max="15" width="12.42578125" style="91" customWidth="1"/>
    <col min="16" max="16" width="3.85546875" style="91" customWidth="1"/>
    <col min="17" max="17" width="4.85546875" style="86" customWidth="1"/>
    <col min="18" max="18" width="5.42578125" style="86" bestFit="1" customWidth="1"/>
    <col min="19" max="24" width="14" style="86" customWidth="1"/>
    <col min="25" max="29" width="11.42578125" style="86" customWidth="1"/>
    <col min="30" max="30" width="5.5703125" style="86" bestFit="1" customWidth="1"/>
    <col min="31" max="31" width="26.85546875" style="86" customWidth="1"/>
    <col min="32" max="36" width="22.85546875" style="91" customWidth="1"/>
    <col min="37" max="37" width="23.42578125" style="86" customWidth="1"/>
    <col min="38" max="265" width="11.42578125" style="86" customWidth="1"/>
    <col min="266" max="266" width="12.7109375" style="86" customWidth="1"/>
    <col min="267" max="267" width="47" style="86" customWidth="1"/>
    <col min="268" max="268" width="35" style="86" customWidth="1"/>
    <col min="269" max="16384" width="14.28515625" style="86"/>
  </cols>
  <sheetData>
    <row r="1" spans="1:38" s="74" customFormat="1" ht="36" customHeight="1" x14ac:dyDescent="0.2">
      <c r="A1" s="423"/>
      <c r="B1" s="466" t="str">
        <f>+'2 CONTEXTO E IDENTIFICACIÓN'!B1</f>
        <v xml:space="preserve">FORMATO MAPA DE RIESGOS FISCAL PERSONERÍA DE PERERIA </v>
      </c>
      <c r="C1" s="49" t="str">
        <f>+'2 CONTEXTO E IDENTIFICACIÓN'!C1</f>
        <v>CÓDIGO:</v>
      </c>
      <c r="D1" s="130">
        <f>+'2 CONTEXTO E IDENTIFICACIÓN'!D1</f>
        <v>0</v>
      </c>
      <c r="E1" s="131"/>
      <c r="F1" s="9"/>
      <c r="G1" s="240" t="str">
        <f>+'2 CONTEXTO E IDENTIFICACIÓN'!$F$4</f>
        <v>Elaboración o Actualización:</v>
      </c>
      <c r="H1" s="260" t="str">
        <f>+IF('2 CONTEXTO E IDENTIFICACIÓN'!$G$4="","",'2 CONTEXTO E IDENTIFICACIÓN'!$G$4)</f>
        <v/>
      </c>
      <c r="I1" s="19"/>
      <c r="J1" s="19"/>
      <c r="AF1" s="75"/>
      <c r="AG1" s="75"/>
      <c r="AH1" s="75"/>
      <c r="AI1" s="75"/>
      <c r="AJ1" s="75"/>
    </row>
    <row r="2" spans="1:38" s="74" customFormat="1" ht="36" customHeight="1" x14ac:dyDescent="0.2">
      <c r="A2" s="423"/>
      <c r="B2" s="466"/>
      <c r="C2" s="49" t="str">
        <f>+'2 CONTEXTO E IDENTIFICACIÓN'!C2</f>
        <v>VERSIÓN:</v>
      </c>
      <c r="D2" s="130">
        <f>+'2 CONTEXTO E IDENTIFICACIÓN'!D2</f>
        <v>1</v>
      </c>
      <c r="E2" s="131"/>
      <c r="G2" s="243" t="str">
        <f>+'2 CONTEXTO E IDENTIFICACIÓN'!$D$5</f>
        <v>Vigencia del:</v>
      </c>
      <c r="H2" s="241">
        <f>+IF('2 CONTEXTO E IDENTIFICACIÓN'!$E$5="","",'2 CONTEXTO E IDENTIFICACIÓN'!$E$5)</f>
        <v>45783</v>
      </c>
      <c r="I2" s="242" t="s">
        <v>110</v>
      </c>
      <c r="J2" s="239">
        <f>+IF('2 CONTEXTO E IDENTIFICACIÓN'!$G$5="","",'2 CONTEXTO E IDENTIFICACIÓN'!$G$5)</f>
        <v>46021</v>
      </c>
      <c r="K2" s="77"/>
      <c r="L2" s="77"/>
      <c r="M2" s="77"/>
      <c r="N2" s="77"/>
      <c r="O2" s="77"/>
      <c r="P2" s="76"/>
      <c r="AF2" s="75"/>
      <c r="AG2" s="75"/>
      <c r="AH2" s="75"/>
      <c r="AI2" s="75"/>
      <c r="AJ2" s="75"/>
    </row>
    <row r="3" spans="1:38" s="74" customFormat="1" x14ac:dyDescent="0.2">
      <c r="A3" s="78"/>
      <c r="B3" s="76"/>
      <c r="C3" s="244"/>
      <c r="D3" s="244"/>
      <c r="E3" s="131"/>
      <c r="F3" s="263"/>
      <c r="G3" s="263"/>
      <c r="H3" s="264"/>
      <c r="I3" s="265"/>
      <c r="J3" s="237"/>
      <c r="K3" s="77"/>
      <c r="L3" s="77"/>
      <c r="M3" s="77"/>
      <c r="N3" s="77"/>
      <c r="O3" s="77"/>
      <c r="P3" s="76"/>
      <c r="AF3" s="75"/>
      <c r="AG3" s="75"/>
      <c r="AH3" s="75"/>
      <c r="AI3" s="75"/>
      <c r="AJ3" s="75"/>
    </row>
    <row r="4" spans="1:38" s="74" customFormat="1" ht="15" x14ac:dyDescent="0.2">
      <c r="A4" s="18" t="s">
        <v>156</v>
      </c>
      <c r="B4" s="413" t="str">
        <f>+IF('2 CONTEXTO E IDENTIFICACIÓN'!$B$4="","",'2 CONTEXTO E IDENTIFICACIÓN'!$B$4)</f>
        <v/>
      </c>
      <c r="C4" s="413"/>
      <c r="D4" s="413"/>
      <c r="E4" s="72"/>
      <c r="F4" s="132"/>
      <c r="AF4" s="75"/>
      <c r="AG4" s="75"/>
      <c r="AH4" s="75"/>
      <c r="AI4" s="75"/>
      <c r="AJ4" s="75"/>
    </row>
    <row r="5" spans="1:38" s="74" customFormat="1" ht="15.75" thickBot="1" x14ac:dyDescent="0.25">
      <c r="A5" s="18" t="s">
        <v>292</v>
      </c>
      <c r="B5" s="413" t="str">
        <f>+IF('2 CONTEXTO E IDENTIFICACIÓN'!$D$4="","",'2 CONTEXTO E IDENTIFICACIÓN'!$D$4)</f>
        <v/>
      </c>
      <c r="C5" s="414"/>
      <c r="D5" s="414"/>
      <c r="E5" s="72"/>
      <c r="F5" s="132"/>
      <c r="AF5" s="75"/>
      <c r="AG5" s="75"/>
      <c r="AH5" s="75"/>
      <c r="AI5" s="75"/>
      <c r="AJ5" s="75"/>
    </row>
    <row r="6" spans="1:38" s="74" customFormat="1" ht="13.5" thickBot="1" x14ac:dyDescent="0.25">
      <c r="D6" s="76"/>
      <c r="E6" s="51"/>
      <c r="F6" s="132"/>
      <c r="I6" s="429" t="s">
        <v>22</v>
      </c>
      <c r="J6" s="430"/>
      <c r="K6" s="430"/>
      <c r="L6" s="430"/>
      <c r="M6" s="430"/>
      <c r="N6" s="430"/>
      <c r="O6" s="431"/>
      <c r="R6" s="79"/>
      <c r="S6" s="80"/>
      <c r="T6" s="421" t="s">
        <v>86</v>
      </c>
      <c r="U6" s="421"/>
      <c r="V6" s="421"/>
      <c r="W6" s="421"/>
      <c r="X6" s="422"/>
      <c r="AF6" s="75"/>
      <c r="AG6" s="75"/>
      <c r="AH6" s="75"/>
      <c r="AI6" s="75"/>
      <c r="AJ6" s="75"/>
    </row>
    <row r="7" spans="1:38" x14ac:dyDescent="0.25">
      <c r="A7" s="133"/>
      <c r="B7" s="133"/>
      <c r="C7" s="83"/>
      <c r="D7" s="133"/>
      <c r="E7" s="424" t="s">
        <v>117</v>
      </c>
      <c r="F7" s="424"/>
      <c r="G7" s="424"/>
      <c r="H7" s="83"/>
      <c r="I7" s="84"/>
      <c r="J7" s="85"/>
      <c r="K7" s="421" t="s">
        <v>86</v>
      </c>
      <c r="L7" s="421"/>
      <c r="M7" s="421"/>
      <c r="N7" s="421"/>
      <c r="O7" s="422"/>
      <c r="P7" s="83"/>
      <c r="R7" s="87"/>
      <c r="T7" s="88">
        <v>0.2</v>
      </c>
      <c r="U7" s="88">
        <v>0.4</v>
      </c>
      <c r="V7" s="88">
        <v>0.6</v>
      </c>
      <c r="W7" s="88">
        <v>0.8</v>
      </c>
      <c r="X7" s="89">
        <v>1</v>
      </c>
      <c r="Y7" s="90"/>
      <c r="Z7" s="90"/>
      <c r="AA7" s="90"/>
      <c r="AB7" s="90"/>
      <c r="AC7" s="90"/>
      <c r="AD7" s="90"/>
      <c r="AE7" s="90"/>
    </row>
    <row r="8" spans="1:38" ht="39.950000000000003" customHeight="1" x14ac:dyDescent="0.2">
      <c r="A8" s="94" t="s">
        <v>196</v>
      </c>
      <c r="B8" s="94" t="s">
        <v>1</v>
      </c>
      <c r="C8" s="94" t="s">
        <v>9</v>
      </c>
      <c r="D8" s="94" t="s">
        <v>9</v>
      </c>
      <c r="E8" s="94" t="s">
        <v>53</v>
      </c>
      <c r="F8" s="94" t="s">
        <v>86</v>
      </c>
      <c r="G8" s="94" t="s">
        <v>204</v>
      </c>
      <c r="H8" s="83"/>
      <c r="I8" s="87"/>
      <c r="J8" s="96"/>
      <c r="K8" s="97" t="s">
        <v>64</v>
      </c>
      <c r="L8" s="97" t="s">
        <v>7</v>
      </c>
      <c r="M8" s="97" t="s">
        <v>5</v>
      </c>
      <c r="N8" s="97" t="s">
        <v>6</v>
      </c>
      <c r="O8" s="98" t="s">
        <v>72</v>
      </c>
      <c r="P8" s="83"/>
      <c r="R8" s="87"/>
      <c r="S8" s="99"/>
      <c r="T8" s="100" t="s">
        <v>64</v>
      </c>
      <c r="U8" s="100" t="s">
        <v>7</v>
      </c>
      <c r="V8" s="100" t="s">
        <v>5</v>
      </c>
      <c r="W8" s="100" t="s">
        <v>6</v>
      </c>
      <c r="X8" s="101" t="s">
        <v>72</v>
      </c>
      <c r="AA8" s="90"/>
      <c r="AB8" s="90"/>
      <c r="AC8" s="102"/>
      <c r="AD8" s="102"/>
      <c r="AE8" s="102"/>
      <c r="AF8" s="102"/>
      <c r="AG8" s="102"/>
      <c r="AH8" s="102"/>
      <c r="AI8" s="102"/>
      <c r="AJ8" s="102"/>
      <c r="AK8" s="102"/>
      <c r="AL8" s="102"/>
    </row>
    <row r="9" spans="1:38" ht="126" customHeight="1" x14ac:dyDescent="0.2">
      <c r="A9" s="103" t="str">
        <f>'2 CONTEXTO E IDENTIFICACIÓN'!A9</f>
        <v>R1</v>
      </c>
      <c r="B9" s="104" t="str">
        <f>+'2 CONTEXTO E IDENTIFICACIÓN'!E9</f>
        <v>Posibilidad de pérdida Económica por pago de viáticos, honorarios o gastos de desplazamiento sin justificación o por encima de los valores establecidos normativamente debido al desconocimiento de normas, falta de rigurosidad en los documentos que soportan el gasto</v>
      </c>
      <c r="C9" s="134">
        <f>+'5 VALORACIÓN DEL CONTROL'!S11</f>
        <v>0.252</v>
      </c>
      <c r="D9" s="105">
        <f>+'5 VALORACIÓN DEL CONTROL'!T11</f>
        <v>0.30000000000000004</v>
      </c>
      <c r="E9" s="135" t="str">
        <f>+IF(C9=0,"",IF(C9&lt;=$R$13,$S$13,IF(C9&lt;=$R$12,$S$12,IF(C9&lt;=$R$11,$S$11,IF(C9&lt;=$R$10,$S$10,IF(C9&lt;=$R$9,$S$9,""))))))</f>
        <v>Baja</v>
      </c>
      <c r="F9" s="135" t="str">
        <f>+IF(D9=0,"",IF(D9&lt;=$T$7,$T$8,IF(D9&lt;=$U$7,$U$8,IF(D9&lt;=$V$7,$V$8,IF(D9&lt;=$W$7,$W$8,IF(D9&lt;=$X$7,$X$8,""))))))</f>
        <v>Menor</v>
      </c>
      <c r="G9" s="104"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6"/>
      <c r="I9" s="427" t="s">
        <v>53</v>
      </c>
      <c r="J9" s="97" t="s">
        <v>61</v>
      </c>
      <c r="K9" s="107"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7"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7"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7"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8"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6"/>
      <c r="Q9" s="467" t="s">
        <v>53</v>
      </c>
      <c r="R9" s="109">
        <v>1</v>
      </c>
      <c r="S9" s="100" t="s">
        <v>61</v>
      </c>
      <c r="T9" s="107" t="s">
        <v>84</v>
      </c>
      <c r="U9" s="107" t="s">
        <v>84</v>
      </c>
      <c r="V9" s="107" t="s">
        <v>84</v>
      </c>
      <c r="W9" s="107" t="s">
        <v>84</v>
      </c>
      <c r="X9" s="108" t="s">
        <v>83</v>
      </c>
      <c r="AA9" s="90"/>
      <c r="AB9" s="90"/>
      <c r="AC9" s="102"/>
      <c r="AD9" s="102"/>
      <c r="AE9" s="102"/>
      <c r="AF9" s="110"/>
      <c r="AG9" s="110"/>
      <c r="AH9" s="110"/>
      <c r="AI9" s="110"/>
      <c r="AJ9" s="110"/>
      <c r="AK9" s="102"/>
      <c r="AL9" s="102"/>
    </row>
    <row r="10" spans="1:38" ht="30.95" customHeight="1" x14ac:dyDescent="0.2">
      <c r="A10" s="103" t="str">
        <f>'2 CONTEXTO E IDENTIFICACIÓN'!A10</f>
        <v>R2</v>
      </c>
      <c r="B10" s="104" t="str">
        <f>+'2 CONTEXTO E IDENTIFICACIÓN'!E10</f>
        <v>Posibilidad de pérdida Económica y Reputacional por pérdida, extravío, hurto, robo o declaratoria de bienes faltantes pertenecientes a la Entidad debido a falta de controles de los inventarios fisicos de propiedad de la entidad</v>
      </c>
      <c r="C10" s="134">
        <f>+'5 VALORACIÓN DEL CONTROL'!S15</f>
        <v>0.2</v>
      </c>
      <c r="D10" s="105">
        <f>+'5 VALORACIÓN DEL CONTROL'!T15</f>
        <v>0.6</v>
      </c>
      <c r="E10" s="135" t="str">
        <f t="shared" ref="E10:E28" si="0">+IF(C10=0,"",IF(C10&lt;=$R$13,$S$13,IF(C10&lt;=$R$12,$S$12,IF(C10&lt;=$R$11,$S$11,IF(C10&lt;=$R$10,$S$10,IF(C10&lt;=$R$9,$S$9,""))))))</f>
        <v>Muy Baja</v>
      </c>
      <c r="F10" s="135" t="str">
        <f t="shared" ref="F10:F28" si="1">+IF(D10=0,"",IF(D10&lt;=$T$7,$T$8,IF(D10&lt;=$U$7,$U$8,IF(D10&lt;=$V$7,$V$8,IF(D10&lt;=$W$7,$W$8,IF(D10&lt;=$X$7,$X$8,""))))))</f>
        <v>Moderado</v>
      </c>
      <c r="G10" s="104"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6"/>
      <c r="I10" s="427"/>
      <c r="J10" s="97" t="s">
        <v>60</v>
      </c>
      <c r="K10" s="111"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1"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7"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7"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8"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6"/>
      <c r="Q10" s="467"/>
      <c r="R10" s="109">
        <v>0.8</v>
      </c>
      <c r="S10" s="100" t="s">
        <v>60</v>
      </c>
      <c r="T10" s="111" t="s">
        <v>5</v>
      </c>
      <c r="U10" s="111" t="s">
        <v>5</v>
      </c>
      <c r="V10" s="107" t="s">
        <v>84</v>
      </c>
      <c r="W10" s="107" t="s">
        <v>84</v>
      </c>
      <c r="X10" s="108" t="s">
        <v>83</v>
      </c>
      <c r="AA10" s="90"/>
      <c r="AB10" s="90"/>
      <c r="AC10" s="102"/>
      <c r="AD10" s="112"/>
      <c r="AE10" s="113"/>
      <c r="AF10" s="110"/>
      <c r="AG10" s="110"/>
      <c r="AH10" s="110"/>
      <c r="AI10" s="110"/>
      <c r="AJ10" s="110"/>
      <c r="AK10" s="102"/>
      <c r="AL10" s="102"/>
    </row>
    <row r="11" spans="1:38" ht="30.95" customHeight="1" x14ac:dyDescent="0.2">
      <c r="A11" s="103" t="str">
        <f>'2 CONTEXTO E IDENTIFICACIÓN'!A11</f>
        <v>R3</v>
      </c>
      <c r="B11" s="104" t="str">
        <f>+'2 CONTEXTO E IDENTIFICACIÓN'!E11</f>
        <v>Posibilidad de pérdida Económica por daño en bienes muebles de propiedad de la entidad debido a la falta de un plan de mantenimiento de los bienes que permita su conservación</v>
      </c>
      <c r="C11" s="134">
        <f>+'5 VALORACIÓN DEL CONTROL'!S19</f>
        <v>0.2</v>
      </c>
      <c r="D11" s="105">
        <f>+'5 VALORACIÓN DEL CONTROL'!T19</f>
        <v>0.4</v>
      </c>
      <c r="E11" s="135" t="str">
        <f t="shared" si="0"/>
        <v>Muy Baja</v>
      </c>
      <c r="F11" s="135" t="str">
        <f t="shared" si="1"/>
        <v>Menor</v>
      </c>
      <c r="G11" s="104"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Bajo</v>
      </c>
      <c r="H11" s="106"/>
      <c r="I11" s="427"/>
      <c r="J11" s="97" t="s">
        <v>58</v>
      </c>
      <c r="K11" s="111"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R7             </v>
      </c>
      <c r="L11" s="111"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R6              </v>
      </c>
      <c r="M11" s="111"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7"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8"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6"/>
      <c r="Q11" s="467"/>
      <c r="R11" s="109">
        <v>0.6</v>
      </c>
      <c r="S11" s="100" t="s">
        <v>58</v>
      </c>
      <c r="T11" s="111" t="s">
        <v>5</v>
      </c>
      <c r="U11" s="111" t="s">
        <v>5</v>
      </c>
      <c r="V11" s="111" t="s">
        <v>5</v>
      </c>
      <c r="W11" s="107" t="s">
        <v>84</v>
      </c>
      <c r="X11" s="108" t="s">
        <v>83</v>
      </c>
      <c r="AA11" s="90"/>
      <c r="AB11" s="90"/>
      <c r="AC11" s="102"/>
      <c r="AD11" s="112"/>
      <c r="AE11" s="113"/>
      <c r="AF11" s="110"/>
      <c r="AG11" s="110"/>
      <c r="AH11" s="110"/>
      <c r="AI11" s="110"/>
      <c r="AJ11" s="114"/>
      <c r="AK11" s="102"/>
      <c r="AL11" s="102"/>
    </row>
    <row r="12" spans="1:38" ht="30.95" customHeight="1" x14ac:dyDescent="0.2">
      <c r="A12" s="103" t="str">
        <f>'2 CONTEXTO E IDENTIFICACIÓN'!A12</f>
        <v>R4</v>
      </c>
      <c r="B12" s="104" t="str">
        <f>+'2 CONTEXTO E IDENTIFICACIÓN'!E12</f>
        <v>Posibilidad de pérdida Económica por la contratación de bienes y servicios no relacionados con las funciones de la Entidad y que no generan utilidad debido a la falta de un plan anual de adquisiciones que permita identificar anualmente las necesidades contractuales de la entidad</v>
      </c>
      <c r="C12" s="134">
        <f>+'5 VALORACIÓN DEL CONTROL'!S23</f>
        <v>0.2</v>
      </c>
      <c r="D12" s="105">
        <f>+'5 VALORACIÓN DEL CONTROL'!T23</f>
        <v>0.6</v>
      </c>
      <c r="E12" s="135" t="str">
        <f t="shared" si="0"/>
        <v>Muy Baja</v>
      </c>
      <c r="F12" s="135" t="str">
        <f t="shared" si="1"/>
        <v>Moderado</v>
      </c>
      <c r="G12" s="104"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6"/>
      <c r="I12" s="427"/>
      <c r="J12" s="97" t="s">
        <v>56</v>
      </c>
      <c r="K12" s="115"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1"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R1                   </v>
      </c>
      <c r="M12" s="111"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7"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8"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6"/>
      <c r="Q12" s="467"/>
      <c r="R12" s="109">
        <v>0.4</v>
      </c>
      <c r="S12" s="100" t="s">
        <v>56</v>
      </c>
      <c r="T12" s="115" t="s">
        <v>85</v>
      </c>
      <c r="U12" s="111" t="s">
        <v>5</v>
      </c>
      <c r="V12" s="111" t="s">
        <v>5</v>
      </c>
      <c r="W12" s="107" t="s">
        <v>84</v>
      </c>
      <c r="X12" s="108" t="s">
        <v>83</v>
      </c>
      <c r="AA12" s="90"/>
      <c r="AB12" s="90"/>
      <c r="AC12" s="102"/>
      <c r="AD12" s="112"/>
      <c r="AE12" s="113"/>
      <c r="AF12" s="110"/>
      <c r="AG12" s="110"/>
      <c r="AH12" s="110"/>
      <c r="AI12" s="114"/>
      <c r="AJ12" s="110"/>
      <c r="AK12" s="102"/>
      <c r="AL12" s="102"/>
    </row>
    <row r="13" spans="1:38" ht="30.95" customHeight="1" thickBot="1" x14ac:dyDescent="0.25">
      <c r="A13" s="103" t="str">
        <f>'2 CONTEXTO E IDENTIFICACIÓN'!A13</f>
        <v>R5</v>
      </c>
      <c r="B13" s="104" t="str">
        <f>+'2 CONTEXTO E IDENTIFICACIÓN'!E13</f>
        <v>Posibilidad de pérdida Económica por no incluir en el contrato de seguros -amparo de bienes de la entidad- todos los bienes muebles e inmuebles de la entidad  debido a la falta de inventarios fisicos de la propiedad, planta y equipo de propiedad de la entidad</v>
      </c>
      <c r="C13" s="134">
        <f>+'5 VALORACIÓN DEL CONTROL'!S27</f>
        <v>0.2</v>
      </c>
      <c r="D13" s="105">
        <f>+'5 VALORACIÓN DEL CONTROL'!T27</f>
        <v>0.4</v>
      </c>
      <c r="E13" s="135" t="str">
        <f t="shared" si="0"/>
        <v>Muy Baja</v>
      </c>
      <c r="F13" s="135" t="str">
        <f t="shared" si="1"/>
        <v>Menor</v>
      </c>
      <c r="G13" s="104" t="str">
        <f t="shared" si="2"/>
        <v>Bajo</v>
      </c>
      <c r="H13" s="106"/>
      <c r="I13" s="428"/>
      <c r="J13" s="116" t="s">
        <v>54</v>
      </c>
      <c r="K13" s="117"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7"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R3  R5               </v>
      </c>
      <c r="M13" s="118"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R2  R4                </v>
      </c>
      <c r="N13" s="119"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0"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6"/>
      <c r="Q13" s="467"/>
      <c r="R13" s="121">
        <v>0.2</v>
      </c>
      <c r="S13" s="122" t="s">
        <v>54</v>
      </c>
      <c r="T13" s="117" t="s">
        <v>85</v>
      </c>
      <c r="U13" s="117" t="s">
        <v>85</v>
      </c>
      <c r="V13" s="118" t="s">
        <v>5</v>
      </c>
      <c r="W13" s="119" t="s">
        <v>84</v>
      </c>
      <c r="X13" s="120" t="s">
        <v>83</v>
      </c>
      <c r="AA13" s="90"/>
      <c r="AB13" s="90"/>
      <c r="AC13" s="102"/>
      <c r="AD13" s="112"/>
      <c r="AE13" s="113"/>
      <c r="AF13" s="110"/>
      <c r="AG13" s="110"/>
      <c r="AH13" s="110"/>
      <c r="AI13" s="123"/>
      <c r="AJ13" s="110"/>
      <c r="AK13" s="102"/>
      <c r="AL13" s="102"/>
    </row>
    <row r="14" spans="1:38" ht="30.95" customHeight="1" x14ac:dyDescent="0.2">
      <c r="A14" s="103" t="str">
        <f>'2 CONTEXTO E IDENTIFICACIÓN'!A14</f>
        <v>R6</v>
      </c>
      <c r="B14" s="104" t="str">
        <f>+'2 CONTEXTO E IDENTIFICACIÓN'!E14</f>
        <v>Posibilidad de pérdida Económica por la ejecución de alcances inferiores a los estipulados en los contratado y efectuar el pago por el valor total del contrato debido a una indebida supervisión de la ejecución del contrato.</v>
      </c>
      <c r="C14" s="134">
        <f>+'5 VALORACIÓN DEL CONTROL'!S31</f>
        <v>0.6</v>
      </c>
      <c r="D14" s="105">
        <f>+'5 VALORACIÓN DEL CONTROL'!T31</f>
        <v>0.4</v>
      </c>
      <c r="E14" s="135" t="str">
        <f t="shared" si="0"/>
        <v>Media</v>
      </c>
      <c r="F14" s="135" t="str">
        <f t="shared" si="1"/>
        <v>Menor</v>
      </c>
      <c r="G14" s="104" t="str">
        <f t="shared" si="2"/>
        <v>Moderado</v>
      </c>
      <c r="H14" s="106"/>
      <c r="I14" s="106"/>
      <c r="J14" s="106"/>
      <c r="K14" s="106"/>
      <c r="L14" s="106"/>
      <c r="M14" s="106"/>
      <c r="N14" s="106"/>
      <c r="O14" s="106"/>
      <c r="P14" s="106"/>
      <c r="AA14" s="90"/>
      <c r="AB14" s="90"/>
      <c r="AC14" s="102"/>
      <c r="AD14" s="112"/>
      <c r="AE14" s="113"/>
      <c r="AF14" s="110"/>
      <c r="AG14" s="110"/>
      <c r="AH14" s="110"/>
      <c r="AI14" s="110"/>
      <c r="AJ14" s="110"/>
      <c r="AK14" s="102"/>
      <c r="AL14" s="102"/>
    </row>
    <row r="15" spans="1:38" ht="30.95" customHeight="1" x14ac:dyDescent="0.2">
      <c r="A15" s="103" t="str">
        <f>'2 CONTEXTO E IDENTIFICACIÓN'!A15</f>
        <v>R7</v>
      </c>
      <c r="B15" s="104" t="str">
        <f>+'2 CONTEXTO E IDENTIFICACIÓN'!E15</f>
        <v>Posibilidad de pérdida Económica Inadecuada deducción de impuestos, tasas o contribuciones al contratista  debido a fallas tecnologicas en el programa que liquida los impuestos</v>
      </c>
      <c r="C15" s="134">
        <f>+'5 VALORACIÓN DEL CONTROL'!S35</f>
        <v>0.6</v>
      </c>
      <c r="D15" s="105">
        <f>+'5 VALORACIÓN DEL CONTROL'!T35</f>
        <v>0.2</v>
      </c>
      <c r="E15" s="135" t="str">
        <f t="shared" si="0"/>
        <v>Media</v>
      </c>
      <c r="F15" s="135" t="str">
        <f t="shared" si="1"/>
        <v>Leve</v>
      </c>
      <c r="G15" s="104" t="str">
        <f t="shared" si="2"/>
        <v>Moderado</v>
      </c>
      <c r="H15" s="106"/>
      <c r="I15" s="106"/>
      <c r="J15" s="106"/>
      <c r="K15" s="106"/>
      <c r="L15" s="106"/>
      <c r="M15" s="106"/>
      <c r="N15" s="106"/>
      <c r="O15" s="106"/>
      <c r="P15" s="106"/>
      <c r="T15" s="94" t="s">
        <v>87</v>
      </c>
      <c r="V15" s="90"/>
      <c r="W15" s="90"/>
      <c r="X15" s="90"/>
      <c r="Y15" s="90"/>
      <c r="Z15" s="90"/>
      <c r="AA15" s="90"/>
      <c r="AB15" s="90"/>
      <c r="AC15" s="102"/>
      <c r="AD15" s="112"/>
      <c r="AE15" s="102"/>
      <c r="AF15" s="113"/>
      <c r="AG15" s="113"/>
      <c r="AH15" s="113"/>
      <c r="AI15" s="113"/>
      <c r="AJ15" s="113"/>
      <c r="AK15" s="102"/>
      <c r="AL15" s="102"/>
    </row>
    <row r="16" spans="1:38" ht="30.95" customHeight="1" x14ac:dyDescent="0.2">
      <c r="A16" s="103" t="str">
        <f>'2 CONTEXTO E IDENTIFICACIÓN'!A16</f>
        <v>R8</v>
      </c>
      <c r="B16" s="104" t="str">
        <f>+'2 CONTEXTO E IDENTIFICACIÓN'!E16</f>
        <v xml:space="preserve">  </v>
      </c>
      <c r="C16" s="134" t="str">
        <f>+'5 VALORACIÓN DEL CONTROL'!S39</f>
        <v/>
      </c>
      <c r="D16" s="105" t="str">
        <f>+'5 VALORACIÓN DEL CONTROL'!T39</f>
        <v/>
      </c>
      <c r="E16" s="135" t="str">
        <f t="shared" si="0"/>
        <v/>
      </c>
      <c r="F16" s="135" t="str">
        <f t="shared" si="1"/>
        <v/>
      </c>
      <c r="G16" s="104" t="str">
        <f t="shared" si="2"/>
        <v/>
      </c>
      <c r="H16" s="106"/>
      <c r="I16" s="106"/>
      <c r="J16" s="106"/>
      <c r="K16" s="106"/>
      <c r="L16" s="106"/>
      <c r="M16" s="106"/>
      <c r="N16" s="106"/>
      <c r="O16" s="106"/>
      <c r="P16" s="106"/>
      <c r="T16" s="124" t="s">
        <v>83</v>
      </c>
      <c r="V16" s="90"/>
      <c r="W16" s="90"/>
      <c r="X16" s="90"/>
      <c r="Y16" s="90"/>
      <c r="Z16" s="90"/>
      <c r="AA16" s="90"/>
      <c r="AB16" s="90"/>
      <c r="AC16" s="102"/>
      <c r="AD16" s="102"/>
      <c r="AE16" s="102"/>
      <c r="AF16" s="110"/>
      <c r="AG16" s="110"/>
      <c r="AH16" s="110"/>
      <c r="AI16" s="110"/>
      <c r="AJ16" s="110"/>
      <c r="AK16" s="102"/>
      <c r="AL16" s="102"/>
    </row>
    <row r="17" spans="1:38" ht="30.95" customHeight="1" x14ac:dyDescent="0.2">
      <c r="A17" s="103" t="str">
        <f>'2 CONTEXTO E IDENTIFICACIÓN'!A17</f>
        <v>R9</v>
      </c>
      <c r="B17" s="104" t="str">
        <f>+'2 CONTEXTO E IDENTIFICACIÓN'!E17</f>
        <v xml:space="preserve">  </v>
      </c>
      <c r="C17" s="134" t="str">
        <f>+'5 VALORACIÓN DEL CONTROL'!S43</f>
        <v/>
      </c>
      <c r="D17" s="105" t="str">
        <f>+'5 VALORACIÓN DEL CONTROL'!T43</f>
        <v/>
      </c>
      <c r="E17" s="135" t="str">
        <f t="shared" si="0"/>
        <v/>
      </c>
      <c r="F17" s="135" t="str">
        <f t="shared" si="1"/>
        <v/>
      </c>
      <c r="G17" s="104" t="str">
        <f t="shared" si="2"/>
        <v/>
      </c>
      <c r="H17" s="106"/>
      <c r="I17" s="106"/>
      <c r="J17" s="106"/>
      <c r="K17" s="106"/>
      <c r="L17" s="106"/>
      <c r="M17" s="106"/>
      <c r="N17" s="106"/>
      <c r="O17" s="106"/>
      <c r="P17" s="106"/>
      <c r="T17" s="107" t="s">
        <v>84</v>
      </c>
      <c r="U17" s="90"/>
      <c r="V17" s="90"/>
      <c r="W17" s="90"/>
      <c r="X17" s="90"/>
      <c r="Y17" s="90"/>
      <c r="Z17" s="90"/>
      <c r="AA17" s="90"/>
      <c r="AB17" s="90"/>
      <c r="AC17" s="102"/>
      <c r="AD17" s="102"/>
      <c r="AE17" s="102"/>
      <c r="AF17" s="110"/>
      <c r="AG17" s="110"/>
      <c r="AH17" s="110"/>
      <c r="AI17" s="110"/>
      <c r="AJ17" s="110"/>
      <c r="AK17" s="102"/>
      <c r="AL17" s="102"/>
    </row>
    <row r="18" spans="1:38" ht="30.95" customHeight="1" x14ac:dyDescent="0.2">
      <c r="A18" s="103" t="str">
        <f>'2 CONTEXTO E IDENTIFICACIÓN'!A18</f>
        <v>R10</v>
      </c>
      <c r="B18" s="104" t="str">
        <f>+'2 CONTEXTO E IDENTIFICACIÓN'!E18</f>
        <v xml:space="preserve">  </v>
      </c>
      <c r="C18" s="134" t="str">
        <f>+'5 VALORACIÓN DEL CONTROL'!S47</f>
        <v/>
      </c>
      <c r="D18" s="105" t="str">
        <f>+'5 VALORACIÓN DEL CONTROL'!T47</f>
        <v/>
      </c>
      <c r="E18" s="135" t="str">
        <f t="shared" si="0"/>
        <v/>
      </c>
      <c r="F18" s="135" t="str">
        <f t="shared" si="1"/>
        <v/>
      </c>
      <c r="G18" s="104" t="str">
        <f t="shared" si="2"/>
        <v/>
      </c>
      <c r="H18" s="106"/>
      <c r="I18" s="106"/>
      <c r="J18" s="106"/>
      <c r="K18" s="106"/>
      <c r="L18" s="106"/>
      <c r="M18" s="106"/>
      <c r="N18" s="106"/>
      <c r="O18" s="106"/>
      <c r="P18" s="106"/>
      <c r="S18" s="125"/>
      <c r="T18" s="111" t="s">
        <v>5</v>
      </c>
      <c r="U18" s="125"/>
      <c r="V18" s="125"/>
      <c r="W18" s="125"/>
      <c r="X18" s="125"/>
      <c r="Y18" s="125"/>
      <c r="Z18" s="125"/>
      <c r="AA18" s="125"/>
      <c r="AB18" s="125"/>
      <c r="AC18" s="102"/>
      <c r="AD18" s="102"/>
      <c r="AE18" s="126"/>
      <c r="AF18" s="126"/>
      <c r="AG18" s="126"/>
      <c r="AH18" s="126"/>
      <c r="AI18" s="126"/>
      <c r="AJ18" s="126"/>
      <c r="AK18" s="102"/>
      <c r="AL18" s="102"/>
    </row>
    <row r="19" spans="1:38" ht="30.95" customHeight="1" x14ac:dyDescent="0.2">
      <c r="A19" s="103" t="str">
        <f>'2 CONTEXTO E IDENTIFICACIÓN'!A19</f>
        <v>R11</v>
      </c>
      <c r="B19" s="104" t="str">
        <f>+'2 CONTEXTO E IDENTIFICACIÓN'!E19</f>
        <v xml:space="preserve">  </v>
      </c>
      <c r="C19" s="134" t="str">
        <f>+'5 VALORACIÓN DEL CONTROL'!S51</f>
        <v/>
      </c>
      <c r="D19" s="105" t="str">
        <f>+'5 VALORACIÓN DEL CONTROL'!T51</f>
        <v/>
      </c>
      <c r="E19" s="135" t="str">
        <f t="shared" si="0"/>
        <v/>
      </c>
      <c r="F19" s="135" t="str">
        <f t="shared" si="1"/>
        <v/>
      </c>
      <c r="G19" s="104" t="str">
        <f t="shared" si="2"/>
        <v/>
      </c>
      <c r="H19" s="106"/>
      <c r="I19" s="106"/>
      <c r="J19" s="106"/>
      <c r="K19" s="106"/>
      <c r="L19" s="106"/>
      <c r="M19" s="106"/>
      <c r="N19" s="106"/>
      <c r="O19" s="106"/>
      <c r="P19" s="106"/>
      <c r="S19" s="125"/>
      <c r="T19" s="115" t="s">
        <v>85</v>
      </c>
      <c r="AA19" s="125"/>
      <c r="AB19" s="125"/>
      <c r="AC19" s="102"/>
      <c r="AD19" s="102"/>
      <c r="AE19" s="102"/>
      <c r="AF19" s="110"/>
      <c r="AG19" s="110"/>
      <c r="AH19" s="110"/>
      <c r="AI19" s="110"/>
      <c r="AJ19" s="110"/>
      <c r="AK19" s="102"/>
      <c r="AL19" s="102"/>
    </row>
    <row r="20" spans="1:38" ht="30.95" customHeight="1" x14ac:dyDescent="0.2">
      <c r="A20" s="103" t="str">
        <f>'2 CONTEXTO E IDENTIFICACIÓN'!A20</f>
        <v>R12</v>
      </c>
      <c r="B20" s="104" t="str">
        <f>+'2 CONTEXTO E IDENTIFICACIÓN'!E20</f>
        <v xml:space="preserve">  </v>
      </c>
      <c r="C20" s="134" t="str">
        <f>+'5 VALORACIÓN DEL CONTROL'!S55</f>
        <v/>
      </c>
      <c r="D20" s="105" t="str">
        <f>+'5 VALORACIÓN DEL CONTROL'!T55</f>
        <v/>
      </c>
      <c r="E20" s="135" t="str">
        <f t="shared" si="0"/>
        <v/>
      </c>
      <c r="F20" s="135" t="str">
        <f t="shared" si="1"/>
        <v/>
      </c>
      <c r="G20" s="104" t="str">
        <f t="shared" si="2"/>
        <v/>
      </c>
      <c r="H20" s="106"/>
      <c r="I20" s="106"/>
      <c r="J20" s="106"/>
      <c r="K20" s="106"/>
      <c r="L20" s="106"/>
      <c r="M20" s="106"/>
      <c r="N20" s="106"/>
      <c r="O20" s="106"/>
      <c r="P20" s="106"/>
      <c r="Q20" s="127"/>
      <c r="R20" s="127"/>
      <c r="S20" s="125"/>
      <c r="AA20" s="125"/>
      <c r="AB20" s="125"/>
      <c r="AC20" s="102"/>
      <c r="AD20" s="102"/>
      <c r="AE20" s="102"/>
      <c r="AF20" s="110"/>
      <c r="AG20" s="110"/>
      <c r="AH20" s="110"/>
      <c r="AI20" s="110"/>
      <c r="AJ20" s="110"/>
      <c r="AK20" s="102"/>
      <c r="AL20" s="102"/>
    </row>
    <row r="21" spans="1:38" ht="30.95" customHeight="1" x14ac:dyDescent="0.2">
      <c r="A21" s="103" t="str">
        <f>'2 CONTEXTO E IDENTIFICACIÓN'!A21</f>
        <v>R13</v>
      </c>
      <c r="B21" s="104" t="str">
        <f>+'2 CONTEXTO E IDENTIFICACIÓN'!E21</f>
        <v xml:space="preserve">  </v>
      </c>
      <c r="C21" s="134" t="str">
        <f>+'5 VALORACIÓN DEL CONTROL'!S59</f>
        <v/>
      </c>
      <c r="D21" s="105" t="str">
        <f>+'5 VALORACIÓN DEL CONTROL'!T59</f>
        <v/>
      </c>
      <c r="E21" s="135" t="str">
        <f t="shared" si="0"/>
        <v/>
      </c>
      <c r="F21" s="135" t="str">
        <f t="shared" si="1"/>
        <v/>
      </c>
      <c r="G21" s="104" t="str">
        <f t="shared" si="2"/>
        <v/>
      </c>
      <c r="H21" s="106"/>
      <c r="I21" s="106"/>
      <c r="J21" s="106"/>
      <c r="K21" s="106"/>
      <c r="L21" s="106"/>
      <c r="M21" s="106"/>
      <c r="N21" s="106"/>
      <c r="O21" s="106"/>
      <c r="P21" s="106"/>
      <c r="Q21" s="127"/>
      <c r="R21" s="127"/>
      <c r="S21" s="128"/>
      <c r="AA21" s="125"/>
      <c r="AB21" s="125"/>
      <c r="AC21" s="102"/>
      <c r="AD21" s="123"/>
      <c r="AE21" s="123"/>
      <c r="AF21" s="123"/>
      <c r="AG21" s="123"/>
      <c r="AH21" s="123"/>
      <c r="AI21" s="123"/>
      <c r="AJ21" s="110"/>
      <c r="AK21" s="102"/>
      <c r="AL21" s="102"/>
    </row>
    <row r="22" spans="1:38" ht="30.95" customHeight="1" x14ac:dyDescent="0.2">
      <c r="A22" s="103" t="str">
        <f>'2 CONTEXTO E IDENTIFICACIÓN'!A22</f>
        <v>R14</v>
      </c>
      <c r="B22" s="104" t="str">
        <f>+'2 CONTEXTO E IDENTIFICACIÓN'!E22</f>
        <v xml:space="preserve">  </v>
      </c>
      <c r="C22" s="134" t="str">
        <f>+'5 VALORACIÓN DEL CONTROL'!S63</f>
        <v/>
      </c>
      <c r="D22" s="105" t="str">
        <f>+'5 VALORACIÓN DEL CONTROL'!T63</f>
        <v/>
      </c>
      <c r="E22" s="135" t="str">
        <f t="shared" si="0"/>
        <v/>
      </c>
      <c r="F22" s="135" t="str">
        <f t="shared" si="1"/>
        <v/>
      </c>
      <c r="G22" s="104" t="str">
        <f t="shared" si="2"/>
        <v/>
      </c>
      <c r="H22" s="106"/>
      <c r="I22" s="106"/>
      <c r="J22" s="106"/>
      <c r="K22" s="106"/>
      <c r="L22" s="106"/>
      <c r="M22" s="106"/>
      <c r="N22" s="106"/>
      <c r="O22" s="106"/>
      <c r="P22" s="106"/>
      <c r="Q22" s="127"/>
      <c r="R22" s="127"/>
      <c r="AC22" s="102"/>
      <c r="AD22" s="129"/>
      <c r="AE22" s="129"/>
      <c r="AF22" s="129"/>
      <c r="AG22" s="129"/>
      <c r="AH22" s="129"/>
      <c r="AI22" s="129"/>
      <c r="AJ22" s="110"/>
      <c r="AK22" s="102"/>
      <c r="AL22" s="102"/>
    </row>
    <row r="23" spans="1:38" ht="30.95" customHeight="1" x14ac:dyDescent="0.2">
      <c r="A23" s="103" t="str">
        <f>'2 CONTEXTO E IDENTIFICACIÓN'!A23</f>
        <v>R15</v>
      </c>
      <c r="B23" s="104" t="str">
        <f>+'2 CONTEXTO E IDENTIFICACIÓN'!E23</f>
        <v xml:space="preserve">  </v>
      </c>
      <c r="C23" s="134" t="str">
        <f>+'5 VALORACIÓN DEL CONTROL'!S67</f>
        <v/>
      </c>
      <c r="D23" s="105" t="str">
        <f>+'5 VALORACIÓN DEL CONTROL'!T67</f>
        <v/>
      </c>
      <c r="E23" s="135" t="str">
        <f t="shared" si="0"/>
        <v/>
      </c>
      <c r="F23" s="135" t="str">
        <f t="shared" si="1"/>
        <v/>
      </c>
      <c r="G23" s="104" t="str">
        <f t="shared" si="2"/>
        <v/>
      </c>
      <c r="H23" s="106"/>
      <c r="I23" s="106"/>
      <c r="J23" s="106"/>
      <c r="K23" s="106"/>
      <c r="L23" s="106"/>
      <c r="M23" s="106"/>
      <c r="N23" s="106"/>
      <c r="O23" s="106"/>
      <c r="P23" s="106"/>
      <c r="Q23" s="127"/>
      <c r="R23" s="127"/>
      <c r="AC23" s="102"/>
      <c r="AD23" s="123"/>
      <c r="AE23" s="123"/>
      <c r="AF23" s="123"/>
      <c r="AG23" s="123"/>
      <c r="AH23" s="123"/>
      <c r="AI23" s="123"/>
      <c r="AJ23" s="110"/>
      <c r="AK23" s="102"/>
      <c r="AL23" s="102"/>
    </row>
    <row r="24" spans="1:38" ht="30.95" customHeight="1" x14ac:dyDescent="0.2">
      <c r="A24" s="103" t="str">
        <f>'2 CONTEXTO E IDENTIFICACIÓN'!A24</f>
        <v>R16</v>
      </c>
      <c r="B24" s="104" t="str">
        <f>+'2 CONTEXTO E IDENTIFICACIÓN'!E24</f>
        <v xml:space="preserve">  </v>
      </c>
      <c r="C24" s="134" t="str">
        <f>+'5 VALORACIÓN DEL CONTROL'!S71</f>
        <v/>
      </c>
      <c r="D24" s="105" t="str">
        <f>+'5 VALORACIÓN DEL CONTROL'!T71</f>
        <v/>
      </c>
      <c r="E24" s="135" t="str">
        <f t="shared" si="0"/>
        <v/>
      </c>
      <c r="F24" s="135" t="str">
        <f t="shared" si="1"/>
        <v/>
      </c>
      <c r="G24" s="104" t="str">
        <f t="shared" si="2"/>
        <v/>
      </c>
      <c r="H24" s="106"/>
      <c r="I24" s="106"/>
      <c r="J24" s="106"/>
      <c r="K24" s="106"/>
      <c r="L24" s="106"/>
      <c r="M24" s="106"/>
      <c r="N24" s="106"/>
      <c r="O24" s="106"/>
      <c r="P24" s="106"/>
      <c r="AC24" s="102"/>
      <c r="AD24" s="123"/>
      <c r="AE24" s="123"/>
      <c r="AF24" s="123"/>
      <c r="AG24" s="123"/>
      <c r="AH24" s="123"/>
      <c r="AI24" s="123"/>
      <c r="AJ24" s="110"/>
      <c r="AK24" s="102"/>
      <c r="AL24" s="102"/>
    </row>
    <row r="25" spans="1:38" ht="30.95" customHeight="1" x14ac:dyDescent="0.25">
      <c r="A25" s="103" t="str">
        <f>'2 CONTEXTO E IDENTIFICACIÓN'!A25</f>
        <v>R17</v>
      </c>
      <c r="B25" s="104" t="str">
        <f>+'2 CONTEXTO E IDENTIFICACIÓN'!E25</f>
        <v xml:space="preserve">  </v>
      </c>
      <c r="C25" s="134" t="str">
        <f>+'5 VALORACIÓN DEL CONTROL'!S75</f>
        <v/>
      </c>
      <c r="D25" s="105" t="str">
        <f>+'5 VALORACIÓN DEL CONTROL'!T75</f>
        <v/>
      </c>
      <c r="E25" s="135" t="str">
        <f t="shared" si="0"/>
        <v/>
      </c>
      <c r="F25" s="135" t="str">
        <f t="shared" si="1"/>
        <v/>
      </c>
      <c r="G25" s="104" t="str">
        <f t="shared" si="2"/>
        <v/>
      </c>
      <c r="H25" s="106"/>
      <c r="I25" s="106"/>
      <c r="J25" s="106"/>
      <c r="K25" s="106"/>
      <c r="L25" s="106"/>
      <c r="M25" s="106"/>
      <c r="N25" s="106"/>
      <c r="O25" s="106"/>
      <c r="P25" s="106"/>
    </row>
    <row r="26" spans="1:38" ht="30.95" customHeight="1" x14ac:dyDescent="0.25">
      <c r="A26" s="103" t="str">
        <f>'2 CONTEXTO E IDENTIFICACIÓN'!A26</f>
        <v>R18</v>
      </c>
      <c r="B26" s="104" t="str">
        <f>+'2 CONTEXTO E IDENTIFICACIÓN'!E26</f>
        <v xml:space="preserve">  </v>
      </c>
      <c r="C26" s="134" t="str">
        <f>+'5 VALORACIÓN DEL CONTROL'!S79</f>
        <v/>
      </c>
      <c r="D26" s="105" t="str">
        <f>+'5 VALORACIÓN DEL CONTROL'!T79</f>
        <v/>
      </c>
      <c r="E26" s="135" t="str">
        <f t="shared" si="0"/>
        <v/>
      </c>
      <c r="F26" s="135" t="str">
        <f t="shared" si="1"/>
        <v/>
      </c>
      <c r="G26" s="104" t="str">
        <f t="shared" si="2"/>
        <v/>
      </c>
      <c r="H26" s="106"/>
      <c r="I26" s="106"/>
      <c r="J26" s="106"/>
      <c r="K26" s="106"/>
      <c r="L26" s="106"/>
      <c r="M26" s="106"/>
      <c r="N26" s="106"/>
      <c r="O26" s="106"/>
      <c r="P26" s="106"/>
    </row>
    <row r="27" spans="1:38" ht="30.95" customHeight="1" x14ac:dyDescent="0.25">
      <c r="A27" s="103" t="str">
        <f>'2 CONTEXTO E IDENTIFICACIÓN'!A27</f>
        <v>R19</v>
      </c>
      <c r="B27" s="104" t="str">
        <f>+'2 CONTEXTO E IDENTIFICACIÓN'!E27</f>
        <v xml:space="preserve">  </v>
      </c>
      <c r="C27" s="134" t="str">
        <f>+'5 VALORACIÓN DEL CONTROL'!S83</f>
        <v/>
      </c>
      <c r="D27" s="105" t="str">
        <f>+'5 VALORACIÓN DEL CONTROL'!T83</f>
        <v/>
      </c>
      <c r="E27" s="135" t="str">
        <f t="shared" si="0"/>
        <v/>
      </c>
      <c r="F27" s="135" t="str">
        <f t="shared" si="1"/>
        <v/>
      </c>
      <c r="G27" s="104" t="str">
        <f t="shared" si="2"/>
        <v/>
      </c>
      <c r="H27" s="106"/>
      <c r="I27" s="106"/>
      <c r="J27" s="106"/>
      <c r="K27" s="106"/>
      <c r="L27" s="106"/>
      <c r="M27" s="106"/>
      <c r="N27" s="106"/>
      <c r="O27" s="106"/>
      <c r="P27" s="106"/>
    </row>
    <row r="28" spans="1:38" ht="30.95" customHeight="1" x14ac:dyDescent="0.25">
      <c r="A28" s="103" t="str">
        <f>'2 CONTEXTO E IDENTIFICACIÓN'!A28</f>
        <v>R20</v>
      </c>
      <c r="B28" s="104" t="str">
        <f>+'2 CONTEXTO E IDENTIFICACIÓN'!E28</f>
        <v xml:space="preserve">  </v>
      </c>
      <c r="C28" s="134" t="str">
        <f>+'5 VALORACIÓN DEL CONTROL'!S87</f>
        <v/>
      </c>
      <c r="D28" s="105" t="str">
        <f>+'5 VALORACIÓN DEL CONTROL'!T87</f>
        <v/>
      </c>
      <c r="E28" s="135" t="str">
        <f t="shared" si="0"/>
        <v/>
      </c>
      <c r="F28" s="135" t="str">
        <f t="shared" si="1"/>
        <v/>
      </c>
      <c r="G28" s="104" t="str">
        <f t="shared" si="2"/>
        <v/>
      </c>
      <c r="H28" s="106"/>
      <c r="I28" s="106"/>
      <c r="J28" s="106"/>
      <c r="K28" s="106"/>
      <c r="L28" s="106"/>
      <c r="M28" s="106"/>
      <c r="N28" s="106"/>
      <c r="O28" s="106"/>
      <c r="P28" s="106"/>
    </row>
    <row r="29" spans="1:38" ht="14.45" customHeight="1" x14ac:dyDescent="0.25">
      <c r="B29" s="86"/>
      <c r="D29" s="86"/>
      <c r="G29" s="86"/>
      <c r="H29" s="86"/>
      <c r="I29" s="86"/>
      <c r="J29" s="86"/>
      <c r="K29" s="86"/>
      <c r="L29" s="86"/>
      <c r="M29" s="86"/>
      <c r="N29" s="86"/>
      <c r="O29" s="86"/>
      <c r="P29" s="86"/>
      <c r="AA29" s="91"/>
      <c r="AB29" s="91"/>
      <c r="AC29" s="91"/>
      <c r="AD29" s="91"/>
      <c r="AE29" s="91"/>
      <c r="AF29" s="86"/>
      <c r="AG29" s="86"/>
      <c r="AH29" s="86"/>
      <c r="AI29" s="86"/>
      <c r="AJ29" s="86"/>
    </row>
    <row r="30" spans="1:38" ht="39" customHeight="1" x14ac:dyDescent="0.25">
      <c r="B30" s="86"/>
      <c r="D30" s="86"/>
      <c r="G30" s="86"/>
      <c r="H30" s="86"/>
      <c r="I30" s="86"/>
      <c r="J30" s="86"/>
      <c r="K30" s="86"/>
      <c r="L30" s="86"/>
      <c r="M30" s="86"/>
      <c r="N30" s="86"/>
      <c r="O30" s="86"/>
      <c r="P30" s="86"/>
      <c r="AA30" s="91"/>
      <c r="AB30" s="91"/>
      <c r="AC30" s="91"/>
      <c r="AD30" s="91"/>
      <c r="AE30" s="91"/>
      <c r="AF30" s="86"/>
      <c r="AG30" s="86"/>
      <c r="AH30" s="86"/>
      <c r="AI30" s="86"/>
      <c r="AJ30" s="86"/>
    </row>
    <row r="31" spans="1:38" ht="19.5" customHeight="1" x14ac:dyDescent="0.25">
      <c r="B31" s="86"/>
      <c r="D31" s="86"/>
      <c r="G31" s="86"/>
      <c r="H31" s="86"/>
      <c r="I31" s="86"/>
      <c r="J31" s="86"/>
      <c r="K31" s="86"/>
      <c r="L31" s="86"/>
      <c r="M31" s="86"/>
      <c r="N31" s="86"/>
      <c r="O31" s="86"/>
      <c r="P31" s="86"/>
      <c r="AA31" s="91"/>
      <c r="AB31" s="91"/>
      <c r="AC31" s="91"/>
      <c r="AD31" s="91"/>
      <c r="AE31" s="91"/>
      <c r="AF31" s="86"/>
      <c r="AG31" s="86"/>
      <c r="AH31" s="86"/>
      <c r="AI31" s="86"/>
      <c r="AJ31" s="86"/>
    </row>
    <row r="32" spans="1:38" ht="19.5" customHeight="1" x14ac:dyDescent="0.25">
      <c r="B32" s="86"/>
      <c r="D32" s="86"/>
      <c r="G32" s="86"/>
      <c r="H32" s="86"/>
      <c r="I32" s="86"/>
      <c r="J32" s="86"/>
      <c r="K32" s="86"/>
      <c r="L32" s="86"/>
      <c r="M32" s="86"/>
      <c r="N32" s="86"/>
      <c r="O32" s="86"/>
      <c r="P32" s="86"/>
      <c r="AA32" s="91"/>
      <c r="AB32" s="91"/>
      <c r="AC32" s="91"/>
      <c r="AD32" s="91"/>
      <c r="AE32" s="91"/>
      <c r="AF32" s="86"/>
      <c r="AG32" s="86"/>
      <c r="AH32" s="86"/>
      <c r="AI32" s="86"/>
      <c r="AJ32" s="86"/>
    </row>
    <row r="33" spans="3:31" s="86" customFormat="1" ht="19.5" customHeight="1" x14ac:dyDescent="0.25">
      <c r="C33" s="91"/>
      <c r="E33" s="136"/>
      <c r="F33" s="136"/>
      <c r="AA33" s="91"/>
      <c r="AB33" s="91"/>
      <c r="AC33" s="91"/>
      <c r="AD33" s="91"/>
      <c r="AE33" s="91"/>
    </row>
    <row r="34" spans="3:31" s="86" customFormat="1" ht="19.5" customHeight="1" x14ac:dyDescent="0.25">
      <c r="C34" s="91"/>
      <c r="E34" s="136"/>
      <c r="F34" s="136"/>
      <c r="AA34" s="91"/>
      <c r="AB34" s="91"/>
      <c r="AC34" s="91"/>
      <c r="AD34" s="91"/>
      <c r="AE34" s="91"/>
    </row>
    <row r="35" spans="3:31" s="86" customFormat="1" ht="19.5" customHeight="1" x14ac:dyDescent="0.25">
      <c r="C35" s="91"/>
      <c r="E35" s="136"/>
      <c r="F35" s="136"/>
      <c r="AA35" s="91"/>
      <c r="AB35" s="91"/>
      <c r="AC35" s="91"/>
      <c r="AD35" s="91"/>
      <c r="AE35" s="91"/>
    </row>
  </sheetData>
  <sheetProtection sheet="1" formatCells="0" formatColumns="0" formatRows="0" sort="0" autoFilter="0" pivotTables="0"/>
  <autoFilter ref="A8:AL8">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dataValidation allowBlank="1" showInputMessage="1" showErrorMessage="1" prompt="La probabilidad se encuentra determinada por una escala de 1 a 3, siendo 1 la menor probabilidad de ocurrencia del riesgo y 3 la mayor probabilidad de  ocurrencia." sqref="JC8"/>
    <dataValidation type="list" allowBlank="1" showInputMessage="1" showErrorMessage="1" sqref="JD9:JJ16">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showGridLines="0" zoomScale="70" zoomScaleNormal="70" workbookViewId="0">
      <pane xSplit="1" ySplit="9" topLeftCell="B13" activePane="bottomRight" state="frozen"/>
      <selection pane="topRight" activeCell="B1" sqref="B1"/>
      <selection pane="bottomLeft" activeCell="A7" sqref="A7"/>
      <selection pane="bottomRight" activeCell="A7" sqref="A7:G7"/>
    </sheetView>
  </sheetViews>
  <sheetFormatPr baseColWidth="10" defaultColWidth="14.28515625" defaultRowHeight="12.75" x14ac:dyDescent="0.25"/>
  <cols>
    <col min="1" max="1" width="25.7109375" style="86" customWidth="1"/>
    <col min="2" max="2" width="9.140625" style="91" bestFit="1" customWidth="1"/>
    <col min="3" max="4" width="15.5703125" style="91" customWidth="1"/>
    <col min="5" max="6" width="15.5703125" style="136" customWidth="1"/>
    <col min="7" max="7" width="15.5703125" style="91" customWidth="1"/>
    <col min="8" max="8" width="3.85546875" style="91" customWidth="1"/>
    <col min="9" max="9" width="7.42578125" style="91" customWidth="1"/>
    <col min="10" max="10" width="14" style="91" customWidth="1"/>
    <col min="11" max="15" width="12.42578125" style="91" customWidth="1"/>
    <col min="16" max="16" width="3.85546875" style="91" customWidth="1"/>
    <col min="17" max="17" width="4.85546875" style="86" hidden="1" customWidth="1"/>
    <col min="18" max="18" width="6.140625" style="86" hidden="1" customWidth="1"/>
    <col min="19" max="24" width="14" style="86" hidden="1" customWidth="1"/>
    <col min="25" max="29" width="11.42578125" style="86" customWidth="1"/>
    <col min="30" max="30" width="5.5703125" style="86" bestFit="1" customWidth="1"/>
    <col min="31" max="31" width="26.85546875" style="86" customWidth="1"/>
    <col min="32" max="36" width="22.85546875" style="91" customWidth="1"/>
    <col min="37" max="37" width="23.42578125" style="86" customWidth="1"/>
    <col min="38" max="265" width="11.42578125" style="86" customWidth="1"/>
    <col min="266" max="266" width="12.7109375" style="86" customWidth="1"/>
    <col min="267" max="267" width="47" style="86" customWidth="1"/>
    <col min="268" max="268" width="35" style="86" customWidth="1"/>
    <col min="269" max="16384" width="14.28515625" style="86"/>
  </cols>
  <sheetData>
    <row r="1" spans="1:38" s="74" customFormat="1" ht="36" customHeight="1" x14ac:dyDescent="0.2">
      <c r="A1" s="423"/>
      <c r="B1" s="424" t="str">
        <f>+'2 CONTEXTO E IDENTIFICACIÓN'!B1</f>
        <v xml:space="preserve">FORMATO MAPA DE RIESGOS FISCAL PERSONERÍA DE PERERIA </v>
      </c>
      <c r="C1" s="424"/>
      <c r="D1" s="424"/>
      <c r="E1" s="49" t="str">
        <f>+'2 CONTEXTO E IDENTIFICACIÓN'!C1</f>
        <v>CÓDIGO:</v>
      </c>
      <c r="F1" s="130">
        <f>+'2 CONTEXTO E IDENTIFICACIÓN'!D1</f>
        <v>0</v>
      </c>
      <c r="J1" s="240" t="str">
        <f>+'2 CONTEXTO E IDENTIFICACIÓN'!$F$4</f>
        <v>Elaboración o Actualización:</v>
      </c>
      <c r="K1" s="260" t="str">
        <f>+IF('2 CONTEXTO E IDENTIFICACIÓN'!$G$4="","",'2 CONTEXTO E IDENTIFICACIÓN'!$G$4)</f>
        <v/>
      </c>
      <c r="L1" s="19"/>
      <c r="M1" s="19"/>
      <c r="AF1" s="75"/>
      <c r="AG1" s="75"/>
      <c r="AH1" s="75"/>
      <c r="AI1" s="75"/>
      <c r="AJ1" s="75"/>
    </row>
    <row r="2" spans="1:38" s="74" customFormat="1" ht="36" customHeight="1" x14ac:dyDescent="0.2">
      <c r="A2" s="423"/>
      <c r="B2" s="424"/>
      <c r="C2" s="424"/>
      <c r="D2" s="424"/>
      <c r="E2" s="49" t="str">
        <f>+'2 CONTEXTO E IDENTIFICACIÓN'!C2</f>
        <v>VERSIÓN:</v>
      </c>
      <c r="F2" s="130">
        <f>+'2 CONTEXTO E IDENTIFICACIÓN'!D2</f>
        <v>1</v>
      </c>
      <c r="G2" s="76"/>
      <c r="H2" s="76"/>
      <c r="J2" s="243" t="str">
        <f>+'2 CONTEXTO E IDENTIFICACIÓN'!$D$5</f>
        <v>Vigencia del:</v>
      </c>
      <c r="K2" s="241">
        <f>+IF('2 CONTEXTO E IDENTIFICACIÓN'!$E$5="","",'2 CONTEXTO E IDENTIFICACIÓN'!$E$5)</f>
        <v>45783</v>
      </c>
      <c r="L2" s="242" t="s">
        <v>110</v>
      </c>
      <c r="M2" s="239">
        <f>+IF('2 CONTEXTO E IDENTIFICACIÓN'!$G$5="","",'2 CONTEXTO E IDENTIFICACIÓN'!$G$5)</f>
        <v>46021</v>
      </c>
      <c r="N2" s="77"/>
      <c r="O2" s="77"/>
      <c r="P2" s="76"/>
      <c r="AF2" s="75"/>
      <c r="AG2" s="75"/>
      <c r="AH2" s="75"/>
      <c r="AI2" s="75"/>
      <c r="AJ2" s="75"/>
    </row>
    <row r="3" spans="1:38" s="74" customFormat="1" x14ac:dyDescent="0.2">
      <c r="A3" s="78"/>
      <c r="B3" s="76"/>
      <c r="C3" s="76"/>
      <c r="D3" s="76"/>
      <c r="E3" s="244"/>
      <c r="F3" s="244"/>
      <c r="G3" s="76"/>
      <c r="H3" s="76"/>
      <c r="N3" s="77"/>
      <c r="O3" s="77"/>
      <c r="P3" s="76"/>
      <c r="AF3" s="75"/>
      <c r="AG3" s="75"/>
      <c r="AH3" s="75"/>
      <c r="AI3" s="75"/>
      <c r="AJ3" s="75"/>
    </row>
    <row r="4" spans="1:38" s="74" customFormat="1" ht="17.45" customHeight="1" x14ac:dyDescent="0.2">
      <c r="A4" s="18" t="s">
        <v>156</v>
      </c>
      <c r="B4" s="413" t="str">
        <f>+IF('2 CONTEXTO E IDENTIFICACIÓN'!$B$4="","",'2 CONTEXTO E IDENTIFICACIÓN'!$B$4)</f>
        <v/>
      </c>
      <c r="C4" s="413"/>
      <c r="D4" s="413"/>
      <c r="E4" s="72"/>
      <c r="F4" s="244"/>
      <c r="G4" s="76"/>
      <c r="H4" s="76"/>
      <c r="I4" s="245"/>
      <c r="J4" s="245"/>
      <c r="K4" s="246"/>
      <c r="L4" s="246"/>
      <c r="M4" s="246"/>
      <c r="N4" s="77"/>
      <c r="O4" s="77"/>
      <c r="P4" s="76"/>
      <c r="AF4" s="75"/>
      <c r="AG4" s="75"/>
      <c r="AH4" s="75"/>
      <c r="AI4" s="75"/>
      <c r="AJ4" s="75"/>
    </row>
    <row r="5" spans="1:38" s="74" customFormat="1" ht="33" customHeight="1" x14ac:dyDescent="0.2">
      <c r="A5" s="18" t="s">
        <v>292</v>
      </c>
      <c r="B5" s="413" t="str">
        <f>+IF('2 CONTEXTO E IDENTIFICACIÓN'!$D$4="","",'2 CONTEXTO E IDENTIFICACIÓN'!$D$4)</f>
        <v/>
      </c>
      <c r="C5" s="414"/>
      <c r="D5" s="414"/>
      <c r="E5" s="72"/>
      <c r="F5" s="244"/>
      <c r="G5" s="76"/>
      <c r="H5" s="76"/>
      <c r="I5" s="245"/>
      <c r="J5" s="245"/>
      <c r="K5" s="246"/>
      <c r="L5" s="246"/>
      <c r="M5" s="246"/>
      <c r="N5" s="77"/>
      <c r="O5" s="77"/>
      <c r="P5" s="76"/>
      <c r="AF5" s="75"/>
      <c r="AG5" s="75"/>
      <c r="AH5" s="75"/>
      <c r="AI5" s="75"/>
      <c r="AJ5" s="75"/>
    </row>
    <row r="6" spans="1:38" s="74" customFormat="1" ht="15" thickBot="1" x14ac:dyDescent="0.25">
      <c r="D6" s="72"/>
      <c r="E6" s="72"/>
      <c r="F6" s="132"/>
      <c r="AF6" s="75"/>
      <c r="AG6" s="75"/>
      <c r="AH6" s="75"/>
      <c r="AI6" s="75"/>
      <c r="AJ6" s="75"/>
    </row>
    <row r="7" spans="1:38" s="74" customFormat="1" ht="13.5" thickBot="1" x14ac:dyDescent="0.25">
      <c r="A7" s="468" t="s">
        <v>21</v>
      </c>
      <c r="B7" s="469"/>
      <c r="C7" s="469"/>
      <c r="D7" s="469"/>
      <c r="E7" s="469"/>
      <c r="F7" s="469"/>
      <c r="G7" s="470"/>
      <c r="I7" s="468" t="s">
        <v>22</v>
      </c>
      <c r="J7" s="469"/>
      <c r="K7" s="469"/>
      <c r="L7" s="469"/>
      <c r="M7" s="469"/>
      <c r="N7" s="469"/>
      <c r="O7" s="470"/>
      <c r="R7" s="79"/>
      <c r="S7" s="80"/>
      <c r="T7" s="421" t="s">
        <v>86</v>
      </c>
      <c r="U7" s="421"/>
      <c r="V7" s="421"/>
      <c r="W7" s="421"/>
      <c r="X7" s="422"/>
      <c r="AF7" s="75"/>
      <c r="AG7" s="75"/>
      <c r="AH7" s="75"/>
      <c r="AI7" s="75"/>
      <c r="AJ7" s="75"/>
    </row>
    <row r="8" spans="1:38" x14ac:dyDescent="0.25">
      <c r="A8" s="84"/>
      <c r="B8" s="85"/>
      <c r="C8" s="421" t="s">
        <v>86</v>
      </c>
      <c r="D8" s="421"/>
      <c r="E8" s="421"/>
      <c r="F8" s="421"/>
      <c r="G8" s="422"/>
      <c r="H8" s="83"/>
      <c r="I8" s="84"/>
      <c r="J8" s="85"/>
      <c r="K8" s="421" t="s">
        <v>86</v>
      </c>
      <c r="L8" s="421"/>
      <c r="M8" s="421"/>
      <c r="N8" s="421"/>
      <c r="O8" s="422"/>
      <c r="P8" s="83"/>
      <c r="R8" s="87"/>
      <c r="T8" s="88">
        <v>0.2</v>
      </c>
      <c r="U8" s="88">
        <v>0.4</v>
      </c>
      <c r="V8" s="88">
        <v>0.6</v>
      </c>
      <c r="W8" s="88">
        <v>0.8</v>
      </c>
      <c r="X8" s="89">
        <v>1</v>
      </c>
      <c r="Y8" s="90"/>
      <c r="Z8" s="90"/>
      <c r="AA8" s="90"/>
      <c r="AB8" s="90"/>
      <c r="AC8" s="90"/>
      <c r="AD8" s="90"/>
      <c r="AE8" s="90"/>
    </row>
    <row r="9" spans="1:38" x14ac:dyDescent="0.2">
      <c r="A9" s="87"/>
      <c r="B9" s="96"/>
      <c r="C9" s="97" t="s">
        <v>64</v>
      </c>
      <c r="D9" s="97" t="s">
        <v>7</v>
      </c>
      <c r="E9" s="97" t="s">
        <v>5</v>
      </c>
      <c r="F9" s="97" t="s">
        <v>6</v>
      </c>
      <c r="G9" s="98" t="s">
        <v>72</v>
      </c>
      <c r="H9" s="83"/>
      <c r="I9" s="87"/>
      <c r="J9" s="96"/>
      <c r="K9" s="97" t="s">
        <v>64</v>
      </c>
      <c r="L9" s="97" t="s">
        <v>7</v>
      </c>
      <c r="M9" s="97" t="s">
        <v>5</v>
      </c>
      <c r="N9" s="97" t="s">
        <v>6</v>
      </c>
      <c r="O9" s="98" t="s">
        <v>72</v>
      </c>
      <c r="P9" s="83"/>
      <c r="R9" s="87"/>
      <c r="S9" s="99"/>
      <c r="T9" s="100" t="s">
        <v>64</v>
      </c>
      <c r="U9" s="100" t="s">
        <v>7</v>
      </c>
      <c r="V9" s="100" t="s">
        <v>5</v>
      </c>
      <c r="W9" s="100" t="s">
        <v>6</v>
      </c>
      <c r="X9" s="101" t="s">
        <v>72</v>
      </c>
      <c r="AA9" s="90"/>
      <c r="AB9" s="90"/>
      <c r="AC9" s="102"/>
      <c r="AD9" s="102"/>
      <c r="AE9" s="102"/>
      <c r="AF9" s="102"/>
      <c r="AG9" s="102"/>
      <c r="AH9" s="102"/>
      <c r="AI9" s="102"/>
      <c r="AJ9" s="102"/>
      <c r="AK9" s="102"/>
      <c r="AL9" s="102"/>
    </row>
    <row r="10" spans="1:38" ht="55.5" customHeight="1" x14ac:dyDescent="0.2">
      <c r="A10" s="427" t="s">
        <v>53</v>
      </c>
      <c r="B10" s="97" t="s">
        <v>61</v>
      </c>
      <c r="C10" s="107" t="str">
        <f>+'4 MAPA CALOR INHERENTE'!I9</f>
        <v xml:space="preserve">                   </v>
      </c>
      <c r="D10" s="107" t="str">
        <f>+'4 MAPA CALOR INHERENTE'!J9</f>
        <v xml:space="preserve">                   </v>
      </c>
      <c r="E10" s="107" t="str">
        <f>+'4 MAPA CALOR INHERENTE'!K9</f>
        <v xml:space="preserve">                   </v>
      </c>
      <c r="F10" s="107" t="str">
        <f>+'4 MAPA CALOR INHERENTE'!L9</f>
        <v xml:space="preserve">                   </v>
      </c>
      <c r="G10" s="108" t="str">
        <f>+'4 MAPA CALOR INHERENTE'!M9</f>
        <v xml:space="preserve">                   </v>
      </c>
      <c r="H10" s="106"/>
      <c r="I10" s="427" t="s">
        <v>53</v>
      </c>
      <c r="J10" s="97" t="s">
        <v>61</v>
      </c>
      <c r="K10" s="107" t="str">
        <f>+'6 MAPA CALOR RESIDUAL'!K9</f>
        <v xml:space="preserve">                   </v>
      </c>
      <c r="L10" s="107" t="str">
        <f>+'6 MAPA CALOR RESIDUAL'!L9</f>
        <v xml:space="preserve">                   </v>
      </c>
      <c r="M10" s="107" t="str">
        <f>+'6 MAPA CALOR RESIDUAL'!M9</f>
        <v xml:space="preserve">                   </v>
      </c>
      <c r="N10" s="107" t="str">
        <f>+'6 MAPA CALOR RESIDUAL'!N9</f>
        <v xml:space="preserve">                   </v>
      </c>
      <c r="O10" s="108" t="str">
        <f>+'6 MAPA CALOR RESIDUAL'!O9</f>
        <v xml:space="preserve">                   </v>
      </c>
      <c r="P10" s="106"/>
      <c r="Q10" s="467" t="s">
        <v>53</v>
      </c>
      <c r="R10" s="109">
        <v>1</v>
      </c>
      <c r="S10" s="100" t="s">
        <v>61</v>
      </c>
      <c r="T10" s="107" t="s">
        <v>84</v>
      </c>
      <c r="U10" s="107" t="s">
        <v>84</v>
      </c>
      <c r="V10" s="107" t="s">
        <v>84</v>
      </c>
      <c r="W10" s="107" t="s">
        <v>84</v>
      </c>
      <c r="X10" s="108" t="s">
        <v>83</v>
      </c>
      <c r="AA10" s="90"/>
      <c r="AB10" s="90"/>
      <c r="AC10" s="102"/>
      <c r="AD10" s="102"/>
      <c r="AE10" s="102"/>
      <c r="AF10" s="110"/>
      <c r="AG10" s="110"/>
      <c r="AH10" s="110"/>
      <c r="AI10" s="110"/>
      <c r="AJ10" s="110"/>
      <c r="AK10" s="102"/>
      <c r="AL10" s="102"/>
    </row>
    <row r="11" spans="1:38" ht="55.5" customHeight="1" x14ac:dyDescent="0.2">
      <c r="A11" s="427"/>
      <c r="B11" s="97" t="s">
        <v>60</v>
      </c>
      <c r="C11" s="111" t="str">
        <f>+'4 MAPA CALOR INHERENTE'!I10</f>
        <v xml:space="preserve">                   </v>
      </c>
      <c r="D11" s="111" t="str">
        <f>+'4 MAPA CALOR INHERENTE'!J10</f>
        <v xml:space="preserve">                   </v>
      </c>
      <c r="E11" s="107" t="str">
        <f>+'4 MAPA CALOR INHERENTE'!K10</f>
        <v xml:space="preserve">                   </v>
      </c>
      <c r="F11" s="107" t="str">
        <f>+'4 MAPA CALOR INHERENTE'!L10</f>
        <v xml:space="preserve">                   </v>
      </c>
      <c r="G11" s="108" t="str">
        <f>+'4 MAPA CALOR INHERENTE'!M10</f>
        <v xml:space="preserve">                   </v>
      </c>
      <c r="H11" s="106"/>
      <c r="I11" s="427"/>
      <c r="J11" s="97" t="s">
        <v>60</v>
      </c>
      <c r="K11" s="111" t="str">
        <f>+'6 MAPA CALOR RESIDUAL'!K10</f>
        <v xml:space="preserve">                   </v>
      </c>
      <c r="L11" s="111" t="str">
        <f>+'6 MAPA CALOR RESIDUAL'!L10</f>
        <v xml:space="preserve">                   </v>
      </c>
      <c r="M11" s="107" t="str">
        <f>+'6 MAPA CALOR RESIDUAL'!M10</f>
        <v xml:space="preserve">                   </v>
      </c>
      <c r="N11" s="107" t="str">
        <f>+'6 MAPA CALOR RESIDUAL'!N10</f>
        <v xml:space="preserve">                   </v>
      </c>
      <c r="O11" s="108" t="str">
        <f>+'6 MAPA CALOR RESIDUAL'!O10</f>
        <v xml:space="preserve">                   </v>
      </c>
      <c r="P11" s="106"/>
      <c r="Q11" s="467"/>
      <c r="R11" s="109">
        <v>0.8</v>
      </c>
      <c r="S11" s="100" t="s">
        <v>60</v>
      </c>
      <c r="T11" s="111" t="s">
        <v>5</v>
      </c>
      <c r="U11" s="111" t="s">
        <v>5</v>
      </c>
      <c r="V11" s="107" t="s">
        <v>84</v>
      </c>
      <c r="W11" s="107" t="s">
        <v>84</v>
      </c>
      <c r="X11" s="108" t="s">
        <v>83</v>
      </c>
      <c r="AA11" s="90"/>
      <c r="AB11" s="90"/>
      <c r="AC11" s="102"/>
      <c r="AD11" s="112"/>
      <c r="AE11" s="113"/>
      <c r="AF11" s="110"/>
      <c r="AG11" s="110"/>
      <c r="AH11" s="110"/>
      <c r="AI11" s="110"/>
      <c r="AJ11" s="110"/>
      <c r="AK11" s="102"/>
      <c r="AL11" s="102"/>
    </row>
    <row r="12" spans="1:38" ht="55.5" customHeight="1" x14ac:dyDescent="0.2">
      <c r="A12" s="427"/>
      <c r="B12" s="97" t="s">
        <v>58</v>
      </c>
      <c r="C12" s="111" t="str">
        <f>+'4 MAPA CALOR INHERENTE'!I11</f>
        <v xml:space="preserve">      R7             </v>
      </c>
      <c r="D12" s="111" t="str">
        <f>+'4 MAPA CALOR INHERENTE'!J11</f>
        <v xml:space="preserve">R1     R6              </v>
      </c>
      <c r="E12" s="111" t="str">
        <f>+'4 MAPA CALOR INHERENTE'!K11</f>
        <v xml:space="preserve">                   </v>
      </c>
      <c r="F12" s="107" t="str">
        <f>+'4 MAPA CALOR INHERENTE'!L11</f>
        <v xml:space="preserve">                   </v>
      </c>
      <c r="G12" s="108" t="str">
        <f>+'4 MAPA CALOR INHERENTE'!M11</f>
        <v xml:space="preserve">                   </v>
      </c>
      <c r="H12" s="106"/>
      <c r="I12" s="427"/>
      <c r="J12" s="97" t="s">
        <v>58</v>
      </c>
      <c r="K12" s="111" t="str">
        <f>+'6 MAPA CALOR RESIDUAL'!K11</f>
        <v xml:space="preserve">      R7             </v>
      </c>
      <c r="L12" s="111" t="str">
        <f>+'6 MAPA CALOR RESIDUAL'!L11</f>
        <v xml:space="preserve">     R6              </v>
      </c>
      <c r="M12" s="111" t="str">
        <f>+'6 MAPA CALOR RESIDUAL'!M11</f>
        <v xml:space="preserve">                   </v>
      </c>
      <c r="N12" s="107" t="str">
        <f>+'6 MAPA CALOR RESIDUAL'!N11</f>
        <v xml:space="preserve">                   </v>
      </c>
      <c r="O12" s="108" t="str">
        <f>+'6 MAPA CALOR RESIDUAL'!O11</f>
        <v xml:space="preserve">                   </v>
      </c>
      <c r="P12" s="106"/>
      <c r="Q12" s="467"/>
      <c r="R12" s="109">
        <v>0.6</v>
      </c>
      <c r="S12" s="100" t="s">
        <v>58</v>
      </c>
      <c r="T12" s="111" t="s">
        <v>5</v>
      </c>
      <c r="U12" s="111" t="s">
        <v>5</v>
      </c>
      <c r="V12" s="111" t="s">
        <v>5</v>
      </c>
      <c r="W12" s="107" t="s">
        <v>84</v>
      </c>
      <c r="X12" s="108" t="s">
        <v>83</v>
      </c>
      <c r="AA12" s="90"/>
      <c r="AB12" s="90"/>
      <c r="AC12" s="102"/>
      <c r="AD12" s="112"/>
      <c r="AE12" s="113"/>
      <c r="AF12" s="110"/>
      <c r="AG12" s="110"/>
      <c r="AH12" s="110"/>
      <c r="AI12" s="110"/>
      <c r="AJ12" s="114"/>
      <c r="AK12" s="102"/>
      <c r="AL12" s="102"/>
    </row>
    <row r="13" spans="1:38" ht="55.5" customHeight="1" x14ac:dyDescent="0.2">
      <c r="A13" s="427"/>
      <c r="B13" s="97" t="s">
        <v>56</v>
      </c>
      <c r="C13" s="115" t="str">
        <f>+'4 MAPA CALOR INHERENTE'!I12</f>
        <v xml:space="preserve">                   </v>
      </c>
      <c r="D13" s="111" t="str">
        <f>+'4 MAPA CALOR INHERENTE'!J12</f>
        <v xml:space="preserve">                   </v>
      </c>
      <c r="E13" s="111" t="str">
        <f>+'4 MAPA CALOR INHERENTE'!K12</f>
        <v xml:space="preserve">                   </v>
      </c>
      <c r="F13" s="107" t="str">
        <f>+'4 MAPA CALOR INHERENTE'!L12</f>
        <v xml:space="preserve">                   </v>
      </c>
      <c r="G13" s="108" t="str">
        <f>+'4 MAPA CALOR INHERENTE'!M12</f>
        <v xml:space="preserve">                   </v>
      </c>
      <c r="H13" s="106"/>
      <c r="I13" s="427"/>
      <c r="J13" s="97" t="s">
        <v>56</v>
      </c>
      <c r="K13" s="115" t="str">
        <f>+'6 MAPA CALOR RESIDUAL'!K12</f>
        <v xml:space="preserve">                   </v>
      </c>
      <c r="L13" s="111" t="str">
        <f>+'6 MAPA CALOR RESIDUAL'!L12</f>
        <v xml:space="preserve">R1                   </v>
      </c>
      <c r="M13" s="111" t="str">
        <f>+'6 MAPA CALOR RESIDUAL'!M12</f>
        <v xml:space="preserve">                   </v>
      </c>
      <c r="N13" s="107" t="str">
        <f>+'6 MAPA CALOR RESIDUAL'!N12</f>
        <v xml:space="preserve">                   </v>
      </c>
      <c r="O13" s="108" t="str">
        <f>+'6 MAPA CALOR RESIDUAL'!O12</f>
        <v xml:space="preserve">                   </v>
      </c>
      <c r="P13" s="106"/>
      <c r="Q13" s="467"/>
      <c r="R13" s="109">
        <v>0.4</v>
      </c>
      <c r="S13" s="100" t="s">
        <v>56</v>
      </c>
      <c r="T13" s="115" t="s">
        <v>85</v>
      </c>
      <c r="U13" s="111" t="s">
        <v>5</v>
      </c>
      <c r="V13" s="111" t="s">
        <v>5</v>
      </c>
      <c r="W13" s="107" t="s">
        <v>84</v>
      </c>
      <c r="X13" s="108" t="s">
        <v>83</v>
      </c>
      <c r="AA13" s="90"/>
      <c r="AB13" s="90"/>
      <c r="AC13" s="102"/>
      <c r="AD13" s="112"/>
      <c r="AE13" s="113"/>
      <c r="AF13" s="110"/>
      <c r="AG13" s="110"/>
      <c r="AH13" s="110"/>
      <c r="AI13" s="114"/>
      <c r="AJ13" s="110"/>
      <c r="AK13" s="102"/>
      <c r="AL13" s="102"/>
    </row>
    <row r="14" spans="1:38" ht="55.5" customHeight="1" thickBot="1" x14ac:dyDescent="0.25">
      <c r="A14" s="428"/>
      <c r="B14" s="116" t="s">
        <v>54</v>
      </c>
      <c r="C14" s="117" t="str">
        <f>+'4 MAPA CALOR INHERENTE'!I13</f>
        <v xml:space="preserve">                   </v>
      </c>
      <c r="D14" s="117" t="str">
        <f>+'4 MAPA CALOR INHERENTE'!J13</f>
        <v xml:space="preserve">  R3  R5               </v>
      </c>
      <c r="E14" s="118" t="str">
        <f>+'4 MAPA CALOR INHERENTE'!K13</f>
        <v xml:space="preserve"> R2  R4                </v>
      </c>
      <c r="F14" s="119" t="str">
        <f>+'4 MAPA CALOR INHERENTE'!L13</f>
        <v xml:space="preserve">                   </v>
      </c>
      <c r="G14" s="120" t="str">
        <f>+'4 MAPA CALOR INHERENTE'!M13</f>
        <v xml:space="preserve">                   </v>
      </c>
      <c r="H14" s="106"/>
      <c r="I14" s="428"/>
      <c r="J14" s="116" t="s">
        <v>54</v>
      </c>
      <c r="K14" s="117" t="str">
        <f>+'6 MAPA CALOR RESIDUAL'!K13</f>
        <v xml:space="preserve">                   </v>
      </c>
      <c r="L14" s="117" t="str">
        <f>+'6 MAPA CALOR RESIDUAL'!L13</f>
        <v xml:space="preserve">  R3  R5               </v>
      </c>
      <c r="M14" s="118" t="str">
        <f>+'6 MAPA CALOR RESIDUAL'!M13</f>
        <v xml:space="preserve"> R2  R4                </v>
      </c>
      <c r="N14" s="119" t="str">
        <f>+'6 MAPA CALOR RESIDUAL'!N13</f>
        <v xml:space="preserve">                   </v>
      </c>
      <c r="O14" s="120" t="str">
        <f>+'6 MAPA CALOR RESIDUAL'!O13</f>
        <v xml:space="preserve">                   </v>
      </c>
      <c r="P14" s="106"/>
      <c r="Q14" s="467"/>
      <c r="R14" s="121">
        <v>0.2</v>
      </c>
      <c r="S14" s="122" t="s">
        <v>54</v>
      </c>
      <c r="T14" s="117" t="s">
        <v>85</v>
      </c>
      <c r="U14" s="117" t="s">
        <v>85</v>
      </c>
      <c r="V14" s="118" t="s">
        <v>5</v>
      </c>
      <c r="W14" s="119" t="s">
        <v>84</v>
      </c>
      <c r="X14" s="120" t="s">
        <v>83</v>
      </c>
      <c r="AA14" s="90"/>
      <c r="AB14" s="90"/>
      <c r="AC14" s="102"/>
      <c r="AD14" s="112"/>
      <c r="AE14" s="113"/>
      <c r="AF14" s="110"/>
      <c r="AG14" s="110"/>
      <c r="AH14" s="110"/>
      <c r="AI14" s="123"/>
      <c r="AJ14" s="110"/>
      <c r="AK14" s="102"/>
      <c r="AL14" s="102"/>
    </row>
    <row r="15" spans="1:38" x14ac:dyDescent="0.2">
      <c r="A15" s="91"/>
      <c r="B15" s="106"/>
      <c r="C15" s="209"/>
      <c r="D15" s="210"/>
      <c r="E15" s="211"/>
      <c r="F15" s="211"/>
      <c r="G15" s="106"/>
      <c r="H15" s="106"/>
      <c r="I15" s="106"/>
      <c r="J15" s="106"/>
      <c r="K15" s="106"/>
      <c r="L15" s="106"/>
      <c r="M15" s="106"/>
      <c r="N15" s="106"/>
      <c r="O15" s="106"/>
      <c r="P15" s="106"/>
      <c r="AA15" s="90"/>
      <c r="AB15" s="90"/>
      <c r="AC15" s="102"/>
      <c r="AD15" s="112"/>
      <c r="AE15" s="113"/>
      <c r="AF15" s="110"/>
      <c r="AG15" s="110"/>
      <c r="AH15" s="110"/>
      <c r="AI15" s="110"/>
      <c r="AJ15" s="110"/>
      <c r="AK15" s="102"/>
      <c r="AL15" s="102"/>
    </row>
    <row r="16" spans="1:38" ht="25.5" x14ac:dyDescent="0.2">
      <c r="A16" s="91"/>
      <c r="B16" s="106"/>
      <c r="C16" s="209"/>
      <c r="D16" s="210"/>
      <c r="E16" s="211"/>
      <c r="F16" s="211"/>
      <c r="G16" s="106"/>
      <c r="H16" s="106"/>
      <c r="I16" s="106"/>
      <c r="J16" s="106"/>
      <c r="K16" s="106"/>
      <c r="L16" s="106"/>
      <c r="M16" s="106"/>
      <c r="N16" s="106"/>
      <c r="O16" s="106"/>
      <c r="P16" s="106"/>
      <c r="T16" s="94" t="s">
        <v>87</v>
      </c>
      <c r="V16" s="90"/>
      <c r="W16" s="90"/>
      <c r="X16" s="90"/>
      <c r="Y16" s="90"/>
      <c r="Z16" s="90"/>
      <c r="AA16" s="90"/>
      <c r="AB16" s="90"/>
      <c r="AC16" s="102"/>
      <c r="AD16" s="112"/>
      <c r="AE16" s="102"/>
      <c r="AF16" s="113"/>
      <c r="AG16" s="113"/>
      <c r="AH16" s="113"/>
      <c r="AI16" s="113"/>
      <c r="AJ16" s="113"/>
      <c r="AK16" s="102"/>
      <c r="AL16" s="102"/>
    </row>
    <row r="17" spans="1:38" x14ac:dyDescent="0.2">
      <c r="A17" s="91"/>
      <c r="B17" s="106"/>
      <c r="C17" s="209"/>
      <c r="D17" s="210"/>
      <c r="E17" s="211"/>
      <c r="F17" s="211"/>
      <c r="G17" s="106"/>
      <c r="H17" s="106"/>
      <c r="I17" s="106"/>
      <c r="J17" s="106"/>
      <c r="K17" s="106"/>
      <c r="L17" s="106"/>
      <c r="M17" s="106"/>
      <c r="N17" s="106"/>
      <c r="O17" s="106"/>
      <c r="P17" s="106"/>
      <c r="T17" s="124" t="s">
        <v>83</v>
      </c>
      <c r="V17" s="90"/>
      <c r="W17" s="90"/>
      <c r="X17" s="90"/>
      <c r="Y17" s="90"/>
      <c r="Z17" s="90"/>
      <c r="AA17" s="90"/>
      <c r="AB17" s="90"/>
      <c r="AC17" s="102"/>
      <c r="AD17" s="102"/>
      <c r="AE17" s="102"/>
      <c r="AF17" s="110"/>
      <c r="AG17" s="110"/>
      <c r="AH17" s="110"/>
      <c r="AI17" s="110"/>
      <c r="AJ17" s="110"/>
      <c r="AK17" s="102"/>
      <c r="AL17" s="102"/>
    </row>
    <row r="18" spans="1:38" x14ac:dyDescent="0.2">
      <c r="A18" s="91"/>
      <c r="B18" s="106"/>
      <c r="C18" s="209"/>
      <c r="D18" s="210"/>
      <c r="E18" s="211"/>
      <c r="F18" s="211"/>
      <c r="G18" s="106"/>
      <c r="H18" s="106"/>
      <c r="I18" s="106"/>
      <c r="J18" s="106"/>
      <c r="K18" s="106"/>
      <c r="L18" s="106"/>
      <c r="M18" s="106"/>
      <c r="N18" s="106"/>
      <c r="O18" s="106"/>
      <c r="P18" s="106"/>
      <c r="T18" s="107" t="s">
        <v>84</v>
      </c>
      <c r="U18" s="90"/>
      <c r="V18" s="90"/>
      <c r="W18" s="90"/>
      <c r="X18" s="90"/>
      <c r="Y18" s="90"/>
      <c r="Z18" s="90"/>
      <c r="AA18" s="90"/>
      <c r="AB18" s="90"/>
      <c r="AC18" s="102"/>
      <c r="AD18" s="102"/>
      <c r="AE18" s="102"/>
      <c r="AF18" s="110"/>
      <c r="AG18" s="110"/>
      <c r="AH18" s="110"/>
      <c r="AI18" s="110"/>
      <c r="AJ18" s="110"/>
      <c r="AK18" s="102"/>
      <c r="AL18" s="102"/>
    </row>
    <row r="19" spans="1:38" x14ac:dyDescent="0.2">
      <c r="A19" s="91"/>
      <c r="B19" s="106"/>
      <c r="C19" s="209"/>
      <c r="D19" s="210"/>
      <c r="E19" s="211"/>
      <c r="F19" s="211"/>
      <c r="G19" s="106"/>
      <c r="H19" s="106"/>
      <c r="I19" s="106"/>
      <c r="J19" s="106"/>
      <c r="K19" s="106"/>
      <c r="L19" s="106"/>
      <c r="M19" s="106"/>
      <c r="N19" s="106"/>
      <c r="O19" s="106"/>
      <c r="P19" s="106"/>
      <c r="S19" s="125"/>
      <c r="T19" s="111" t="s">
        <v>5</v>
      </c>
      <c r="U19" s="125"/>
      <c r="V19" s="125"/>
      <c r="W19" s="125"/>
      <c r="X19" s="125"/>
      <c r="Y19" s="125"/>
      <c r="Z19" s="125"/>
      <c r="AA19" s="125"/>
      <c r="AB19" s="125"/>
      <c r="AC19" s="102"/>
      <c r="AD19" s="102"/>
      <c r="AE19" s="126"/>
      <c r="AF19" s="126"/>
      <c r="AG19" s="126"/>
      <c r="AH19" s="126"/>
      <c r="AI19" s="126"/>
      <c r="AJ19" s="126"/>
      <c r="AK19" s="102"/>
      <c r="AL19" s="102"/>
    </row>
    <row r="20" spans="1:38" x14ac:dyDescent="0.2">
      <c r="A20" s="91"/>
      <c r="B20" s="106"/>
      <c r="C20" s="209"/>
      <c r="D20" s="210"/>
      <c r="E20" s="211"/>
      <c r="F20" s="211"/>
      <c r="G20" s="106"/>
      <c r="H20" s="106"/>
      <c r="I20" s="106"/>
      <c r="J20" s="106"/>
      <c r="K20" s="106"/>
      <c r="L20" s="106"/>
      <c r="M20" s="106"/>
      <c r="N20" s="106"/>
      <c r="O20" s="106"/>
      <c r="P20" s="106"/>
      <c r="S20" s="125"/>
      <c r="T20" s="115" t="s">
        <v>85</v>
      </c>
      <c r="AA20" s="125"/>
      <c r="AB20" s="125"/>
      <c r="AC20" s="102"/>
      <c r="AD20" s="102"/>
      <c r="AE20" s="102"/>
      <c r="AF20" s="110"/>
      <c r="AG20" s="110"/>
      <c r="AH20" s="110"/>
      <c r="AI20" s="110"/>
      <c r="AJ20" s="110"/>
      <c r="AK20" s="102"/>
      <c r="AL20" s="102"/>
    </row>
    <row r="21" spans="1:38" x14ac:dyDescent="0.2">
      <c r="A21" s="91"/>
      <c r="B21" s="106"/>
      <c r="C21" s="209"/>
      <c r="D21" s="210"/>
      <c r="E21" s="211"/>
      <c r="F21" s="211"/>
      <c r="G21" s="106"/>
      <c r="H21" s="106"/>
      <c r="I21" s="106"/>
      <c r="J21" s="106"/>
      <c r="K21" s="106"/>
      <c r="L21" s="106"/>
      <c r="M21" s="106"/>
      <c r="N21" s="106"/>
      <c r="O21" s="106"/>
      <c r="P21" s="106"/>
      <c r="Q21" s="127"/>
      <c r="R21" s="127"/>
      <c r="S21" s="125"/>
      <c r="AA21" s="125"/>
      <c r="AB21" s="125"/>
      <c r="AC21" s="102"/>
      <c r="AD21" s="102"/>
      <c r="AE21" s="102"/>
      <c r="AF21" s="110"/>
      <c r="AG21" s="110"/>
      <c r="AH21" s="110"/>
      <c r="AI21" s="110"/>
      <c r="AJ21" s="110"/>
      <c r="AK21" s="102"/>
      <c r="AL21" s="102"/>
    </row>
    <row r="22" spans="1:38" x14ac:dyDescent="0.2">
      <c r="A22" s="91"/>
      <c r="B22" s="106"/>
      <c r="C22" s="209"/>
      <c r="D22" s="210"/>
      <c r="E22" s="211"/>
      <c r="F22" s="211"/>
      <c r="G22" s="106"/>
      <c r="H22" s="106"/>
      <c r="I22" s="106"/>
      <c r="J22" s="106"/>
      <c r="K22" s="106"/>
      <c r="L22" s="106"/>
      <c r="M22" s="106"/>
      <c r="N22" s="106"/>
      <c r="O22" s="106"/>
      <c r="P22" s="106"/>
      <c r="Q22" s="127"/>
      <c r="R22" s="127"/>
      <c r="S22" s="128"/>
      <c r="AA22" s="125"/>
      <c r="AB22" s="125"/>
      <c r="AC22" s="102"/>
      <c r="AD22" s="123"/>
      <c r="AE22" s="123"/>
      <c r="AF22" s="123"/>
      <c r="AG22" s="123"/>
      <c r="AH22" s="123"/>
      <c r="AI22" s="123"/>
      <c r="AJ22" s="110"/>
      <c r="AK22" s="102"/>
      <c r="AL22" s="102"/>
    </row>
    <row r="23" spans="1:38" x14ac:dyDescent="0.2">
      <c r="A23" s="91"/>
      <c r="B23" s="106"/>
      <c r="C23" s="209"/>
      <c r="D23" s="210"/>
      <c r="E23" s="211"/>
      <c r="F23" s="211"/>
      <c r="G23" s="106"/>
      <c r="H23" s="106"/>
      <c r="I23" s="106"/>
      <c r="J23" s="106"/>
      <c r="K23" s="106"/>
      <c r="L23" s="106"/>
      <c r="M23" s="106"/>
      <c r="N23" s="106"/>
      <c r="O23" s="106"/>
      <c r="P23" s="106"/>
      <c r="Q23" s="127"/>
      <c r="R23" s="127"/>
      <c r="AC23" s="102"/>
      <c r="AD23" s="129"/>
      <c r="AE23" s="129"/>
      <c r="AF23" s="129"/>
      <c r="AG23" s="129"/>
      <c r="AH23" s="129"/>
      <c r="AI23" s="129"/>
      <c r="AJ23" s="110"/>
      <c r="AK23" s="102"/>
      <c r="AL23" s="102"/>
    </row>
    <row r="24" spans="1:38" x14ac:dyDescent="0.2">
      <c r="A24" s="91"/>
      <c r="B24" s="106"/>
      <c r="C24" s="209"/>
      <c r="D24" s="210"/>
      <c r="E24" s="211"/>
      <c r="F24" s="211"/>
      <c r="G24" s="106"/>
      <c r="H24" s="106"/>
      <c r="I24" s="106"/>
      <c r="J24" s="106"/>
      <c r="K24" s="106"/>
      <c r="L24" s="106"/>
      <c r="M24" s="106"/>
      <c r="N24" s="106"/>
      <c r="O24" s="106"/>
      <c r="P24" s="106"/>
      <c r="Q24" s="127"/>
      <c r="R24" s="127"/>
      <c r="AC24" s="102"/>
      <c r="AD24" s="123"/>
      <c r="AE24" s="123"/>
      <c r="AF24" s="123"/>
      <c r="AG24" s="123"/>
      <c r="AH24" s="123"/>
      <c r="AI24" s="123"/>
      <c r="AJ24" s="110"/>
      <c r="AK24" s="102"/>
      <c r="AL24" s="102"/>
    </row>
    <row r="25" spans="1:38" x14ac:dyDescent="0.2">
      <c r="A25" s="91"/>
      <c r="B25" s="106"/>
      <c r="C25" s="209"/>
      <c r="D25" s="210"/>
      <c r="E25" s="211"/>
      <c r="F25" s="211"/>
      <c r="G25" s="106"/>
      <c r="H25" s="106"/>
      <c r="I25" s="106"/>
      <c r="J25" s="106"/>
      <c r="K25" s="106"/>
      <c r="L25" s="106"/>
      <c r="M25" s="106"/>
      <c r="N25" s="106"/>
      <c r="O25" s="106"/>
      <c r="P25" s="106"/>
      <c r="AC25" s="102"/>
      <c r="AD25" s="123"/>
      <c r="AE25" s="123"/>
      <c r="AF25" s="123"/>
      <c r="AG25" s="123"/>
      <c r="AH25" s="123"/>
      <c r="AI25" s="123"/>
      <c r="AJ25" s="110"/>
      <c r="AK25" s="102"/>
      <c r="AL25" s="102"/>
    </row>
    <row r="26" spans="1:38" x14ac:dyDescent="0.25">
      <c r="A26" s="91"/>
      <c r="B26" s="106"/>
      <c r="C26" s="209"/>
      <c r="D26" s="210"/>
      <c r="E26" s="211"/>
      <c r="F26" s="211"/>
      <c r="G26" s="106"/>
      <c r="H26" s="106"/>
      <c r="I26" s="106"/>
      <c r="J26" s="106"/>
      <c r="K26" s="106"/>
      <c r="L26" s="106"/>
      <c r="M26" s="106"/>
      <c r="N26" s="106"/>
      <c r="O26" s="106"/>
      <c r="P26" s="106"/>
    </row>
    <row r="27" spans="1:38" x14ac:dyDescent="0.25">
      <c r="A27" s="91"/>
      <c r="B27" s="106"/>
      <c r="C27" s="209"/>
      <c r="D27" s="210"/>
      <c r="E27" s="211"/>
      <c r="F27" s="211"/>
      <c r="G27" s="106"/>
      <c r="H27" s="106"/>
      <c r="I27" s="106"/>
      <c r="J27" s="106"/>
      <c r="K27" s="106"/>
      <c r="L27" s="106"/>
      <c r="M27" s="106"/>
      <c r="N27" s="106"/>
      <c r="O27" s="106"/>
      <c r="P27" s="106"/>
    </row>
    <row r="28" spans="1:38" x14ac:dyDescent="0.25">
      <c r="A28" s="91"/>
      <c r="B28" s="106"/>
      <c r="C28" s="209"/>
      <c r="D28" s="210"/>
      <c r="E28" s="211"/>
      <c r="F28" s="211"/>
      <c r="G28" s="106"/>
      <c r="H28" s="106"/>
      <c r="I28" s="106"/>
      <c r="J28" s="106"/>
      <c r="K28" s="106"/>
      <c r="L28" s="106"/>
      <c r="M28" s="106"/>
      <c r="N28" s="106"/>
      <c r="O28" s="106"/>
      <c r="P28" s="106"/>
    </row>
    <row r="29" spans="1:38" x14ac:dyDescent="0.25">
      <c r="A29" s="91"/>
      <c r="B29" s="106"/>
      <c r="C29" s="209"/>
      <c r="D29" s="210"/>
      <c r="E29" s="211"/>
      <c r="F29" s="211"/>
      <c r="G29" s="106"/>
      <c r="H29" s="106"/>
      <c r="I29" s="106"/>
      <c r="J29" s="106"/>
      <c r="K29" s="106"/>
      <c r="L29" s="106"/>
      <c r="M29" s="106"/>
      <c r="N29" s="106"/>
      <c r="O29" s="106"/>
      <c r="P29" s="106"/>
    </row>
    <row r="30" spans="1:38" ht="14.45" customHeight="1" x14ac:dyDescent="0.25">
      <c r="B30" s="86"/>
      <c r="D30" s="86"/>
      <c r="G30" s="86"/>
      <c r="H30" s="86"/>
      <c r="I30" s="86"/>
      <c r="J30" s="86"/>
      <c r="K30" s="86"/>
      <c r="L30" s="86"/>
      <c r="M30" s="86"/>
      <c r="N30" s="86"/>
      <c r="O30" s="86"/>
      <c r="P30" s="86"/>
      <c r="AA30" s="91"/>
      <c r="AB30" s="91"/>
      <c r="AC30" s="91"/>
      <c r="AD30" s="91"/>
      <c r="AE30" s="91"/>
      <c r="AF30" s="86"/>
      <c r="AG30" s="86"/>
      <c r="AH30" s="86"/>
      <c r="AI30" s="86"/>
      <c r="AJ30" s="86"/>
    </row>
    <row r="31" spans="1:38" ht="39" customHeight="1" x14ac:dyDescent="0.25">
      <c r="B31" s="86"/>
      <c r="D31" s="86"/>
      <c r="G31" s="86"/>
      <c r="H31" s="86"/>
      <c r="I31" s="86"/>
      <c r="J31" s="86"/>
      <c r="K31" s="86"/>
      <c r="L31" s="86"/>
      <c r="M31" s="86"/>
      <c r="N31" s="86"/>
      <c r="O31" s="86"/>
      <c r="P31" s="86"/>
      <c r="AA31" s="91"/>
      <c r="AB31" s="91"/>
      <c r="AC31" s="91"/>
      <c r="AD31" s="91"/>
      <c r="AE31" s="91"/>
      <c r="AF31" s="86"/>
      <c r="AG31" s="86"/>
      <c r="AH31" s="86"/>
      <c r="AI31" s="86"/>
      <c r="AJ31" s="86"/>
    </row>
    <row r="32" spans="1:38" ht="19.5" customHeight="1" x14ac:dyDescent="0.25">
      <c r="B32" s="86"/>
      <c r="D32" s="86"/>
      <c r="G32" s="86"/>
      <c r="H32" s="86"/>
      <c r="I32" s="86"/>
      <c r="J32" s="86"/>
      <c r="K32" s="86"/>
      <c r="L32" s="86"/>
      <c r="M32" s="86"/>
      <c r="N32" s="86"/>
      <c r="O32" s="86"/>
      <c r="P32" s="86"/>
      <c r="AA32" s="91"/>
      <c r="AB32" s="91"/>
      <c r="AC32" s="91"/>
      <c r="AD32" s="91"/>
      <c r="AE32" s="91"/>
      <c r="AF32" s="86"/>
      <c r="AG32" s="86"/>
      <c r="AH32" s="86"/>
      <c r="AI32" s="86"/>
      <c r="AJ32" s="86"/>
    </row>
    <row r="33" spans="3:31" s="86" customFormat="1" ht="19.5" customHeight="1" x14ac:dyDescent="0.25">
      <c r="C33" s="91"/>
      <c r="E33" s="136"/>
      <c r="F33" s="136"/>
      <c r="AA33" s="91"/>
      <c r="AB33" s="91"/>
      <c r="AC33" s="91"/>
      <c r="AD33" s="91"/>
      <c r="AE33" s="91"/>
    </row>
    <row r="34" spans="3:31" s="86" customFormat="1" ht="19.5" customHeight="1" x14ac:dyDescent="0.25">
      <c r="C34" s="91"/>
      <c r="E34" s="136"/>
      <c r="F34" s="136"/>
      <c r="AA34" s="91"/>
      <c r="AB34" s="91"/>
      <c r="AC34" s="91"/>
      <c r="AD34" s="91"/>
      <c r="AE34" s="91"/>
    </row>
    <row r="35" spans="3:31" s="86" customFormat="1" ht="19.5" customHeight="1" x14ac:dyDescent="0.25">
      <c r="C35" s="91"/>
      <c r="E35" s="136"/>
      <c r="F35" s="136"/>
      <c r="AA35" s="91"/>
      <c r="AB35" s="91"/>
      <c r="AC35" s="91"/>
      <c r="AD35" s="91"/>
      <c r="AE35" s="91"/>
    </row>
    <row r="36" spans="3:31" s="86" customFormat="1" ht="19.5" customHeight="1" x14ac:dyDescent="0.25">
      <c r="C36" s="91"/>
      <c r="E36" s="136"/>
      <c r="F36" s="136"/>
      <c r="AA36" s="91"/>
      <c r="AB36" s="91"/>
      <c r="AC36" s="91"/>
      <c r="AD36" s="91"/>
      <c r="AE36" s="91"/>
    </row>
  </sheetData>
  <sheetProtection sheet="1" formatCells="0" formatColumns="0" formatRows="0" sort="0" autoFilter="0" pivotTables="0"/>
  <autoFilter ref="A9:AL9">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formula1>#REF!</formula1>
    </dataValidation>
    <dataValidation allowBlank="1" showInputMessage="1" showErrorMessage="1" prompt="La probabilidad se encuentra determinada por una escala de 1 a 3, siendo 1 la menor probabilidad de ocurrencia del riesgo y 3 la mayor probabilidad de  ocurrencia." sqref="JC9"/>
    <dataValidation allowBlank="1" showInputMessage="1" showErrorMessage="1" prompt="Es la materialización del riesgo y las consecuencias de su aparición. Su escala es: 5 bajo impacto, 10 medio, 20 alto impacto._x000a_" sqref="JD9:JJ9"/>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C13" sqref="C13"/>
    </sheetView>
  </sheetViews>
  <sheetFormatPr baseColWidth="10" defaultColWidth="14.28515625" defaultRowHeight="12.75" x14ac:dyDescent="0.25"/>
  <cols>
    <col min="1" max="1" width="18.5703125" style="86" customWidth="1"/>
    <col min="2" max="2" width="25.140625" style="91" customWidth="1"/>
    <col min="3" max="4" width="14.140625" style="91" customWidth="1"/>
    <col min="5" max="5" width="16.42578125" style="136" customWidth="1"/>
    <col min="6" max="6" width="12.5703125" style="136" customWidth="1"/>
    <col min="7" max="7" width="12.5703125" style="91" customWidth="1"/>
    <col min="8" max="8" width="15.42578125" style="91" customWidth="1"/>
    <col min="9" max="9" width="13" style="91" customWidth="1"/>
    <col min="10" max="10" width="16.42578125" style="136" customWidth="1"/>
    <col min="11" max="11" width="10.140625" style="136" customWidth="1"/>
    <col min="12" max="12" width="12.7109375" style="91" customWidth="1"/>
    <col min="13" max="13" width="16.85546875" style="91" customWidth="1"/>
    <col min="14" max="14" width="15.5703125" style="91" customWidth="1"/>
    <col min="15" max="16" width="16.5703125" style="91" customWidth="1"/>
    <col min="17" max="17" width="29.85546875" style="91" customWidth="1"/>
    <col min="18" max="18" width="20.85546875" style="91" customWidth="1"/>
    <col min="19" max="19" width="9.42578125" style="142" customWidth="1"/>
    <col min="20" max="20" width="13.5703125" style="142" customWidth="1"/>
    <col min="21" max="23" width="20.42578125" style="91" customWidth="1"/>
    <col min="24" max="25" width="30.7109375" style="91" customWidth="1"/>
    <col min="26" max="26" width="18" style="91" customWidth="1"/>
    <col min="27" max="28" width="15.42578125" style="91" customWidth="1"/>
    <col min="29" max="29" width="4.85546875" style="86" customWidth="1"/>
    <col min="30" max="30" width="5.42578125" style="86" bestFit="1" customWidth="1"/>
    <col min="31" max="32" width="14" style="86" customWidth="1"/>
    <col min="33" max="33" width="18.5703125" style="86" customWidth="1"/>
    <col min="34" max="34" width="19.5703125" style="86" customWidth="1"/>
    <col min="35" max="36" width="14" style="86" customWidth="1"/>
    <col min="37" max="41" width="11.42578125" style="86" customWidth="1"/>
    <col min="42" max="42" width="5.5703125" style="86" bestFit="1" customWidth="1"/>
    <col min="43" max="43" width="26.85546875" style="86" customWidth="1"/>
    <col min="44" max="48" width="22.85546875" style="91" customWidth="1"/>
    <col min="49" max="49" width="23.42578125" style="86" customWidth="1"/>
    <col min="50" max="277" width="11.42578125" style="86" customWidth="1"/>
    <col min="278" max="278" width="12.7109375" style="86" customWidth="1"/>
    <col min="279" max="279" width="47" style="86" customWidth="1"/>
    <col min="280" max="280" width="35" style="86" customWidth="1"/>
    <col min="281" max="16384" width="14.28515625" style="86"/>
  </cols>
  <sheetData>
    <row r="1" spans="1:50" s="74" customFormat="1" ht="36" customHeight="1" x14ac:dyDescent="0.2">
      <c r="A1" s="423"/>
      <c r="B1" s="424" t="str">
        <f>+'2 CONTEXTO E IDENTIFICACIÓN'!B1</f>
        <v xml:space="preserve">FORMATO MAPA DE RIESGOS FISCAL PERSONERÍA DE PERERIA </v>
      </c>
      <c r="C1" s="49" t="str">
        <f>+'2 CONTEXTO E IDENTIFICACIÓN'!C1</f>
        <v>CÓDIGO:</v>
      </c>
      <c r="D1" s="130">
        <f>+'2 CONTEXTO E IDENTIFICACIÓN'!D1</f>
        <v>0</v>
      </c>
      <c r="E1" s="131"/>
      <c r="F1" s="240" t="str">
        <f>+'2 CONTEXTO E IDENTIFICACIÓN'!$F$4</f>
        <v>Elaboración o Actualización:</v>
      </c>
      <c r="G1" s="260" t="str">
        <f>+IF('2 CONTEXTO E IDENTIFICACIÓN'!$G$4="","",'2 CONTEXTO E IDENTIFICACIÓN'!$G$4)</f>
        <v/>
      </c>
      <c r="H1" s="19"/>
      <c r="I1" s="19"/>
      <c r="U1" s="137"/>
      <c r="V1" s="137"/>
      <c r="AR1" s="75"/>
      <c r="AS1" s="75"/>
      <c r="AT1" s="75"/>
      <c r="AU1" s="75"/>
      <c r="AV1" s="75"/>
    </row>
    <row r="2" spans="1:50" s="74" customFormat="1" ht="36" customHeight="1" x14ac:dyDescent="0.2">
      <c r="A2" s="423"/>
      <c r="B2" s="424"/>
      <c r="C2" s="49" t="str">
        <f>+'2 CONTEXTO E IDENTIFICACIÓN'!C2</f>
        <v>VERSIÓN:</v>
      </c>
      <c r="D2" s="130">
        <f>+'2 CONTEXTO E IDENTIFICACIÓN'!D2</f>
        <v>1</v>
      </c>
      <c r="E2" s="131"/>
      <c r="F2" s="243" t="str">
        <f>+'2 CONTEXTO E IDENTIFICACIÓN'!$D$5</f>
        <v>Vigencia del:</v>
      </c>
      <c r="G2" s="241">
        <f>+IF('2 CONTEXTO E IDENTIFICACIÓN'!$E$5="","",'2 CONTEXTO E IDENTIFICACIÓN'!$E$5)</f>
        <v>45783</v>
      </c>
      <c r="H2" s="242" t="s">
        <v>110</v>
      </c>
      <c r="I2" s="239">
        <f>+IF('2 CONTEXTO E IDENTIFICACIÓN'!$G$5="","",'2 CONTEXTO E IDENTIFICACIÓN'!$G$5)</f>
        <v>46021</v>
      </c>
      <c r="J2" s="131"/>
      <c r="K2" s="131"/>
      <c r="L2" s="76"/>
      <c r="N2" s="76"/>
      <c r="O2" s="76"/>
      <c r="P2" s="76"/>
      <c r="Q2" s="76"/>
      <c r="R2" s="76"/>
      <c r="S2" s="138"/>
      <c r="T2" s="138"/>
      <c r="U2" s="76"/>
      <c r="V2" s="76"/>
      <c r="W2" s="76"/>
      <c r="X2" s="76"/>
      <c r="Y2" s="76"/>
      <c r="Z2" s="76"/>
      <c r="AA2" s="76"/>
      <c r="AB2" s="76"/>
      <c r="AR2" s="75"/>
      <c r="AS2" s="75"/>
      <c r="AT2" s="75"/>
      <c r="AU2" s="75"/>
      <c r="AV2" s="75"/>
    </row>
    <row r="3" spans="1:50" s="74" customFormat="1" x14ac:dyDescent="0.2">
      <c r="A3" s="78"/>
      <c r="B3" s="76"/>
      <c r="C3" s="244"/>
      <c r="D3" s="244"/>
      <c r="E3" s="131"/>
      <c r="F3" s="131"/>
      <c r="G3" s="76"/>
      <c r="J3" s="131"/>
      <c r="K3" s="131"/>
      <c r="L3" s="76"/>
      <c r="N3" s="76"/>
      <c r="O3" s="76"/>
      <c r="P3" s="76"/>
      <c r="Q3" s="76"/>
      <c r="R3" s="76"/>
      <c r="S3" s="138"/>
      <c r="T3" s="138"/>
      <c r="U3" s="76"/>
      <c r="V3" s="76"/>
      <c r="W3" s="76"/>
      <c r="X3" s="76"/>
      <c r="Y3" s="76"/>
      <c r="Z3" s="76"/>
      <c r="AA3" s="76"/>
      <c r="AB3" s="76"/>
      <c r="AR3" s="75"/>
      <c r="AS3" s="75"/>
      <c r="AT3" s="75"/>
      <c r="AU3" s="75"/>
      <c r="AV3" s="75"/>
    </row>
    <row r="4" spans="1:50" s="74" customFormat="1" ht="15.75" thickBot="1" x14ac:dyDescent="0.25">
      <c r="A4" s="18" t="s">
        <v>158</v>
      </c>
      <c r="B4" s="413" t="str">
        <f>+IF('2 CONTEXTO E IDENTIFICACIÓN'!$B$4="","",'2 CONTEXTO E IDENTIFICACIÓN'!$B$4)</f>
        <v/>
      </c>
      <c r="C4" s="413"/>
      <c r="D4" s="413"/>
      <c r="E4" s="72"/>
      <c r="F4" s="72"/>
      <c r="G4" s="72"/>
      <c r="H4" s="72"/>
      <c r="I4" s="72"/>
      <c r="J4" s="72"/>
      <c r="K4" s="132"/>
      <c r="S4" s="137"/>
      <c r="T4" s="137"/>
      <c r="AR4" s="75"/>
      <c r="AS4" s="75"/>
      <c r="AT4" s="75"/>
      <c r="AU4" s="75"/>
      <c r="AV4" s="75"/>
    </row>
    <row r="5" spans="1:50" s="74" customFormat="1" ht="15" x14ac:dyDescent="0.2">
      <c r="A5" s="18" t="s">
        <v>156</v>
      </c>
      <c r="B5" s="413" t="str">
        <f>+IF('2 CONTEXTO E IDENTIFICACIÓN'!$D$4="","",'2 CONTEXTO E IDENTIFICACIÓN'!$D$4)</f>
        <v/>
      </c>
      <c r="C5" s="414"/>
      <c r="D5" s="414"/>
      <c r="E5" s="51"/>
      <c r="F5" s="132"/>
      <c r="H5" s="76"/>
      <c r="I5" s="76"/>
      <c r="J5" s="51"/>
      <c r="K5" s="132"/>
      <c r="S5" s="137"/>
      <c r="T5" s="137"/>
      <c r="AD5" s="79"/>
      <c r="AE5" s="80"/>
      <c r="AF5" s="474" t="s">
        <v>86</v>
      </c>
      <c r="AG5" s="475"/>
      <c r="AH5" s="475"/>
      <c r="AI5" s="475"/>
      <c r="AJ5" s="476"/>
      <c r="AR5" s="75"/>
      <c r="AS5" s="75"/>
      <c r="AT5" s="75"/>
      <c r="AU5" s="75"/>
      <c r="AV5" s="75"/>
    </row>
    <row r="6" spans="1:50" s="74" customFormat="1" ht="5.45" customHeight="1" x14ac:dyDescent="0.2">
      <c r="A6" s="247"/>
      <c r="B6" s="246"/>
      <c r="C6" s="246"/>
      <c r="D6" s="76"/>
      <c r="E6" s="51"/>
      <c r="F6" s="132"/>
      <c r="H6" s="76"/>
      <c r="I6" s="76"/>
      <c r="J6" s="51"/>
      <c r="K6" s="132"/>
      <c r="S6" s="137"/>
      <c r="T6" s="137"/>
      <c r="AD6" s="266"/>
      <c r="AF6" s="267"/>
      <c r="AG6" s="268"/>
      <c r="AH6" s="268"/>
      <c r="AI6" s="268"/>
      <c r="AJ6" s="269"/>
      <c r="AR6" s="75"/>
      <c r="AS6" s="75"/>
      <c r="AT6" s="75"/>
      <c r="AU6" s="75"/>
      <c r="AV6" s="75"/>
    </row>
    <row r="7" spans="1:50" ht="14.45" customHeight="1" x14ac:dyDescent="0.25">
      <c r="A7" s="133"/>
      <c r="B7" s="133"/>
      <c r="C7" s="133"/>
      <c r="D7" s="133"/>
      <c r="E7" s="424" t="s">
        <v>88</v>
      </c>
      <c r="F7" s="424"/>
      <c r="G7" s="424"/>
      <c r="H7" s="83"/>
      <c r="I7" s="133"/>
      <c r="J7" s="424" t="s">
        <v>117</v>
      </c>
      <c r="K7" s="424"/>
      <c r="L7" s="424"/>
      <c r="M7" s="83"/>
      <c r="N7" s="83"/>
      <c r="O7" s="83"/>
      <c r="P7" s="83"/>
      <c r="Q7" s="424" t="s">
        <v>130</v>
      </c>
      <c r="R7" s="424"/>
      <c r="S7" s="424"/>
      <c r="T7" s="424"/>
      <c r="U7" s="424" t="s">
        <v>149</v>
      </c>
      <c r="V7" s="424"/>
      <c r="W7" s="424"/>
      <c r="X7" s="83"/>
      <c r="Y7" s="83"/>
      <c r="Z7" s="83"/>
      <c r="AA7" s="83"/>
      <c r="AB7" s="83"/>
      <c r="AD7" s="87"/>
      <c r="AF7" s="88">
        <v>0.2</v>
      </c>
      <c r="AG7" s="88">
        <v>0.4</v>
      </c>
      <c r="AH7" s="88">
        <v>0.6</v>
      </c>
      <c r="AI7" s="88">
        <v>0.8</v>
      </c>
      <c r="AJ7" s="89">
        <v>1</v>
      </c>
      <c r="AK7" s="90"/>
      <c r="AL7" s="90"/>
      <c r="AM7" s="90"/>
      <c r="AN7" s="90"/>
      <c r="AO7" s="90"/>
      <c r="AP7" s="90"/>
      <c r="AQ7" s="90"/>
    </row>
    <row r="8" spans="1:50" ht="51" x14ac:dyDescent="0.2">
      <c r="A8" s="94" t="s">
        <v>0</v>
      </c>
      <c r="B8" s="94" t="s">
        <v>1</v>
      </c>
      <c r="C8" s="94" t="s">
        <v>121</v>
      </c>
      <c r="D8" s="94" t="s">
        <v>122</v>
      </c>
      <c r="E8" s="94" t="s">
        <v>2</v>
      </c>
      <c r="F8" s="94" t="s">
        <v>4</v>
      </c>
      <c r="G8" s="95" t="s">
        <v>123</v>
      </c>
      <c r="H8" s="94" t="s">
        <v>119</v>
      </c>
      <c r="I8" s="94" t="s">
        <v>120</v>
      </c>
      <c r="J8" s="94" t="s">
        <v>2</v>
      </c>
      <c r="K8" s="94" t="s">
        <v>4</v>
      </c>
      <c r="L8" s="94" t="s">
        <v>123</v>
      </c>
      <c r="M8" s="94" t="s">
        <v>177</v>
      </c>
      <c r="N8" s="94" t="s">
        <v>124</v>
      </c>
      <c r="O8" s="94" t="s">
        <v>281</v>
      </c>
      <c r="P8" s="94" t="s">
        <v>276</v>
      </c>
      <c r="Q8" s="94" t="s">
        <v>181</v>
      </c>
      <c r="R8" s="94" t="s">
        <v>180</v>
      </c>
      <c r="S8" s="139" t="s">
        <v>151</v>
      </c>
      <c r="T8" s="139" t="s">
        <v>152</v>
      </c>
      <c r="U8" s="94" t="s">
        <v>147</v>
      </c>
      <c r="V8" s="94" t="s">
        <v>148</v>
      </c>
      <c r="W8" s="94" t="s">
        <v>150</v>
      </c>
      <c r="X8" s="94" t="s">
        <v>153</v>
      </c>
      <c r="Y8" s="94" t="s">
        <v>154</v>
      </c>
      <c r="Z8" s="94" t="s">
        <v>131</v>
      </c>
      <c r="AA8" s="83"/>
      <c r="AB8" s="83"/>
      <c r="AD8" s="87"/>
      <c r="AE8" s="99"/>
      <c r="AF8" s="100" t="s">
        <v>64</v>
      </c>
      <c r="AG8" s="100" t="s">
        <v>7</v>
      </c>
      <c r="AH8" s="100" t="s">
        <v>5</v>
      </c>
      <c r="AI8" s="100" t="s">
        <v>6</v>
      </c>
      <c r="AJ8" s="101" t="s">
        <v>72</v>
      </c>
      <c r="AM8" s="90"/>
      <c r="AN8" s="90"/>
      <c r="AO8" s="102"/>
      <c r="AP8" s="102"/>
      <c r="AQ8" s="102"/>
      <c r="AR8" s="102"/>
      <c r="AS8" s="102"/>
      <c r="AT8" s="102"/>
      <c r="AU8" s="102"/>
      <c r="AV8" s="102"/>
      <c r="AW8" s="102"/>
      <c r="AX8" s="102"/>
    </row>
    <row r="9" spans="1:50" ht="133.5" customHeight="1" x14ac:dyDescent="0.2">
      <c r="A9" s="103" t="str">
        <f>'2 CONTEXTO E IDENTIFICACIÓN'!A9</f>
        <v>R1</v>
      </c>
      <c r="B9" s="104" t="str">
        <f>+'2 CONTEXTO E IDENTIFICACIÓN'!E9</f>
        <v>Posibilidad de pérdida Económica por pago de viáticos, honorarios o gastos de desplazamiento sin justificación o por encima de los valores establecidos normativamente debido al desconocimiento de normas, falta de rigurosidad en los documentos que soportan el gasto</v>
      </c>
      <c r="C9" s="140">
        <f>+'3 PROBABIL E IMPACTO INHERENTE'!E9</f>
        <v>0.6</v>
      </c>
      <c r="D9" s="140">
        <f>+'3 PROBABIL E IMPACTO INHERENTE'!M9</f>
        <v>0.4</v>
      </c>
      <c r="E9" s="135" t="str">
        <f>+'4 MAPA CALOR INHERENTE'!C9</f>
        <v>Media</v>
      </c>
      <c r="F9" s="135" t="str">
        <f>+'4 MAPA CALOR INHERENTE'!D9</f>
        <v>Menor</v>
      </c>
      <c r="G9" s="104" t="str">
        <f>+'4 MAPA CALOR INHERENTE'!E9</f>
        <v>Moderado</v>
      </c>
      <c r="H9" s="134">
        <f>+'6 MAPA CALOR RESIDUAL'!C9</f>
        <v>0.252</v>
      </c>
      <c r="I9" s="105">
        <f>+'6 MAPA CALOR RESIDUAL'!D9</f>
        <v>0.30000000000000004</v>
      </c>
      <c r="J9" s="135" t="str">
        <f>+'6 MAPA CALOR RESIDUAL'!E9</f>
        <v>Baja</v>
      </c>
      <c r="K9" s="135" t="str">
        <f>+'6 MAPA CALOR RESIDUAL'!F9</f>
        <v>Menor</v>
      </c>
      <c r="L9" s="104" t="str">
        <f>+'6 MAPA CALOR RESIDUAL'!G9</f>
        <v>Moderado</v>
      </c>
      <c r="M9" s="104" t="str">
        <f t="shared" ref="M9:M28" si="0">+IF($N9="","",IF($N9=$AG$16,$AH$16,IF($N9=$AG$19,$AH$19)))</f>
        <v>Requiere Plan de Acción</v>
      </c>
      <c r="N9" s="104" t="str">
        <f t="shared" ref="N9:N28" si="1">+IF(L9="","",IF(OR(L9=$AF$16,L9=$AF$17,L9=$AF$18),$AG$16,IF(L9=$AF$19,$AG$19)))</f>
        <v>Reducir_mitigar_Transferir_Evitar</v>
      </c>
      <c r="O9" s="232" t="s">
        <v>277</v>
      </c>
      <c r="P9" s="104" t="str">
        <f t="shared" ref="P9:P28" si="2">+IF($M9="","",IF($M9=$AH$19,$AG$19,$O9))</f>
        <v>Reducir_Mitigar</v>
      </c>
      <c r="Q9" s="232" t="s">
        <v>295</v>
      </c>
      <c r="R9" s="232" t="s">
        <v>296</v>
      </c>
      <c r="S9" s="233" t="s">
        <v>297</v>
      </c>
      <c r="T9" s="233"/>
      <c r="U9" s="232" t="s">
        <v>298</v>
      </c>
      <c r="V9" s="232" t="s">
        <v>299</v>
      </c>
      <c r="W9" s="342">
        <v>45689</v>
      </c>
      <c r="X9" s="232" t="s">
        <v>300</v>
      </c>
      <c r="Y9" s="232"/>
      <c r="Z9" s="232" t="s">
        <v>146</v>
      </c>
      <c r="AA9" s="106"/>
      <c r="AB9" s="106"/>
      <c r="AC9" s="471" t="s">
        <v>53</v>
      </c>
      <c r="AD9" s="109">
        <v>1</v>
      </c>
      <c r="AE9" s="100" t="s">
        <v>61</v>
      </c>
      <c r="AF9" s="107" t="s">
        <v>84</v>
      </c>
      <c r="AG9" s="107" t="s">
        <v>84</v>
      </c>
      <c r="AH9" s="107" t="s">
        <v>84</v>
      </c>
      <c r="AI9" s="107" t="s">
        <v>84</v>
      </c>
      <c r="AJ9" s="108" t="s">
        <v>83</v>
      </c>
      <c r="AM9" s="90"/>
      <c r="AN9" s="90"/>
      <c r="AO9" s="102"/>
      <c r="AP9" s="102"/>
      <c r="AQ9" s="102"/>
      <c r="AR9" s="110"/>
      <c r="AS9" s="110"/>
      <c r="AT9" s="110"/>
      <c r="AU9" s="110"/>
      <c r="AV9" s="110"/>
      <c r="AW9" s="102"/>
      <c r="AX9" s="102"/>
    </row>
    <row r="10" spans="1:50" ht="43.5" customHeight="1" x14ac:dyDescent="0.2">
      <c r="A10" s="103" t="str">
        <f>'2 CONTEXTO E IDENTIFICACIÓN'!A10</f>
        <v>R2</v>
      </c>
      <c r="B10" s="104" t="str">
        <f>+'2 CONTEXTO E IDENTIFICACIÓN'!E10</f>
        <v>Posibilidad de pérdida Económica y Reputacional por pérdida, extravío, hurto, robo o declaratoria de bienes faltantes pertenecientes a la Entidad debido a falta de controles de los inventarios fisicos de propiedad de la entidad</v>
      </c>
      <c r="C10" s="140">
        <f>+'3 PROBABIL E IMPACTO INHERENTE'!E10</f>
        <v>0.2</v>
      </c>
      <c r="D10" s="140">
        <f>+'3 PROBABIL E IMPACTO INHERENTE'!M10</f>
        <v>0.6</v>
      </c>
      <c r="E10" s="135" t="str">
        <f>+'4 MAPA CALOR INHERENTE'!C10</f>
        <v>Muy Baja</v>
      </c>
      <c r="F10" s="135" t="str">
        <f>+'4 MAPA CALOR INHERENTE'!D10</f>
        <v>Moderado</v>
      </c>
      <c r="G10" s="104" t="str">
        <f>+'4 MAPA CALOR INHERENTE'!E10</f>
        <v>Moderado</v>
      </c>
      <c r="H10" s="134">
        <f>+'5 VALORACIÓN DEL CONTROL'!S15</f>
        <v>0.2</v>
      </c>
      <c r="I10" s="105">
        <f>+'5 VALORACIÓN DEL CONTROL'!T15</f>
        <v>0.6</v>
      </c>
      <c r="J10" s="135" t="str">
        <f t="shared" ref="J10:J28" si="3">+IF(H10=0,"",IF(H10&lt;=$AD$13,$AE$13,IF(H10&lt;=$AD$12,$AE$12,IF(H10&lt;=$AD$11,$AE$11,IF(H10&lt;=$AD$10,$AE$10,IF(H10&lt;=$AD$9,$AE$9,""))))))</f>
        <v>Muy Baja</v>
      </c>
      <c r="K10" s="135" t="str">
        <f t="shared" ref="K10:K28" si="4">+IF(I10=0,"",IF(I10&lt;=$AF$7,$AF$8,IF(I10&lt;=$AG$7,$AG$8,IF(I10&lt;=$AH$7,$AH$8,IF(I10&lt;=$AI$7,$AI$8,IF(I10&lt;=$AJ$7,$AJ$8,""))))))</f>
        <v>Moderado</v>
      </c>
      <c r="L10" s="104"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4" t="str">
        <f t="shared" si="0"/>
        <v>Requiere Plan de Acción</v>
      </c>
      <c r="N10" s="104" t="str">
        <f t="shared" si="1"/>
        <v>Reducir_mitigar_Transferir_Evitar</v>
      </c>
      <c r="O10" s="232"/>
      <c r="P10" s="104">
        <f t="shared" si="2"/>
        <v>0</v>
      </c>
      <c r="Q10" s="232"/>
      <c r="R10" s="232"/>
      <c r="S10" s="233"/>
      <c r="T10" s="233"/>
      <c r="U10" s="232"/>
      <c r="V10" s="232"/>
      <c r="W10" s="232"/>
      <c r="X10" s="232"/>
      <c r="Y10" s="232"/>
      <c r="Z10" s="232"/>
      <c r="AA10" s="106"/>
      <c r="AB10" s="106"/>
      <c r="AC10" s="472"/>
      <c r="AD10" s="109">
        <v>0.8</v>
      </c>
      <c r="AE10" s="100" t="s">
        <v>60</v>
      </c>
      <c r="AF10" s="111" t="s">
        <v>5</v>
      </c>
      <c r="AG10" s="111" t="s">
        <v>5</v>
      </c>
      <c r="AH10" s="107" t="s">
        <v>84</v>
      </c>
      <c r="AI10" s="107" t="s">
        <v>84</v>
      </c>
      <c r="AJ10" s="108" t="s">
        <v>83</v>
      </c>
      <c r="AM10" s="90"/>
      <c r="AN10" s="90"/>
      <c r="AO10" s="102"/>
      <c r="AP10" s="112"/>
      <c r="AQ10" s="113"/>
      <c r="AR10" s="110"/>
      <c r="AS10" s="110"/>
      <c r="AT10" s="110"/>
      <c r="AU10" s="110"/>
      <c r="AV10" s="110"/>
      <c r="AW10" s="102"/>
      <c r="AX10" s="102"/>
    </row>
    <row r="11" spans="1:50" ht="43.5" customHeight="1" x14ac:dyDescent="0.2">
      <c r="A11" s="103" t="str">
        <f>'2 CONTEXTO E IDENTIFICACIÓN'!A11</f>
        <v>R3</v>
      </c>
      <c r="B11" s="104" t="str">
        <f>+'2 CONTEXTO E IDENTIFICACIÓN'!E11</f>
        <v>Posibilidad de pérdida Económica por daño en bienes muebles de propiedad de la entidad debido a la falta de un plan de mantenimiento de los bienes que permita su conservación</v>
      </c>
      <c r="C11" s="140">
        <f>+'3 PROBABIL E IMPACTO INHERENTE'!E11</f>
        <v>0.2</v>
      </c>
      <c r="D11" s="140">
        <f>+'3 PROBABIL E IMPACTO INHERENTE'!M11</f>
        <v>0.4</v>
      </c>
      <c r="E11" s="135" t="str">
        <f>+'4 MAPA CALOR INHERENTE'!C11</f>
        <v>Muy Baja</v>
      </c>
      <c r="F11" s="135" t="str">
        <f>+'4 MAPA CALOR INHERENTE'!D11</f>
        <v>Menor</v>
      </c>
      <c r="G11" s="104" t="str">
        <f>+'4 MAPA CALOR INHERENTE'!E11</f>
        <v>Bajo</v>
      </c>
      <c r="H11" s="134">
        <f>+'5 VALORACIÓN DEL CONTROL'!S19</f>
        <v>0.2</v>
      </c>
      <c r="I11" s="105">
        <f>+'5 VALORACIÓN DEL CONTROL'!T19</f>
        <v>0.4</v>
      </c>
      <c r="J11" s="135" t="str">
        <f t="shared" si="3"/>
        <v>Muy Baja</v>
      </c>
      <c r="K11" s="135" t="str">
        <f t="shared" si="4"/>
        <v>Menor</v>
      </c>
      <c r="L11" s="104"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Bajo</v>
      </c>
      <c r="M11" s="104" t="str">
        <f t="shared" si="0"/>
        <v>No requiere Plan de Acción</v>
      </c>
      <c r="N11" s="104" t="str">
        <f t="shared" si="1"/>
        <v>Aceptar</v>
      </c>
      <c r="O11" s="232"/>
      <c r="P11" s="104" t="str">
        <f t="shared" si="2"/>
        <v>Aceptar</v>
      </c>
      <c r="Q11" s="232"/>
      <c r="R11" s="232"/>
      <c r="S11" s="233"/>
      <c r="T11" s="233"/>
      <c r="U11" s="232"/>
      <c r="V11" s="232"/>
      <c r="W11" s="232"/>
      <c r="X11" s="232"/>
      <c r="Y11" s="232"/>
      <c r="Z11" s="232"/>
      <c r="AA11" s="106"/>
      <c r="AB11" s="106"/>
      <c r="AC11" s="472"/>
      <c r="AD11" s="109">
        <v>0.6</v>
      </c>
      <c r="AE11" s="100" t="s">
        <v>58</v>
      </c>
      <c r="AF11" s="111" t="s">
        <v>5</v>
      </c>
      <c r="AG11" s="111" t="s">
        <v>5</v>
      </c>
      <c r="AH11" s="111" t="s">
        <v>5</v>
      </c>
      <c r="AI11" s="107" t="s">
        <v>84</v>
      </c>
      <c r="AJ11" s="108" t="s">
        <v>83</v>
      </c>
      <c r="AM11" s="90"/>
      <c r="AN11" s="90"/>
      <c r="AO11" s="102"/>
      <c r="AP11" s="112"/>
      <c r="AQ11" s="113"/>
      <c r="AR11" s="110"/>
      <c r="AS11" s="110"/>
      <c r="AT11" s="110"/>
      <c r="AU11" s="110"/>
      <c r="AV11" s="114"/>
      <c r="AW11" s="102"/>
      <c r="AX11" s="102"/>
    </row>
    <row r="12" spans="1:50" ht="43.5" customHeight="1" x14ac:dyDescent="0.2">
      <c r="A12" s="103" t="str">
        <f>'2 CONTEXTO E IDENTIFICACIÓN'!A12</f>
        <v>R4</v>
      </c>
      <c r="B12" s="104" t="str">
        <f>+'2 CONTEXTO E IDENTIFICACIÓN'!E12</f>
        <v>Posibilidad de pérdida Económica por la contratación de bienes y servicios no relacionados con las funciones de la Entidad y que no generan utilidad debido a la falta de un plan anual de adquisiciones que permita identificar anualmente las necesidades contractuales de la entidad</v>
      </c>
      <c r="C12" s="140">
        <f>+'3 PROBABIL E IMPACTO INHERENTE'!E12</f>
        <v>0.2</v>
      </c>
      <c r="D12" s="140">
        <f>+'3 PROBABIL E IMPACTO INHERENTE'!M12</f>
        <v>0.6</v>
      </c>
      <c r="E12" s="135" t="str">
        <f>+'4 MAPA CALOR INHERENTE'!C12</f>
        <v>Muy Baja</v>
      </c>
      <c r="F12" s="135" t="str">
        <f>+'4 MAPA CALOR INHERENTE'!D12</f>
        <v>Moderado</v>
      </c>
      <c r="G12" s="104" t="str">
        <f>+'4 MAPA CALOR INHERENTE'!E12</f>
        <v>Moderado</v>
      </c>
      <c r="H12" s="134">
        <f>+'5 VALORACIÓN DEL CONTROL'!S23</f>
        <v>0.2</v>
      </c>
      <c r="I12" s="105">
        <f>+'5 VALORACIÓN DEL CONTROL'!T23</f>
        <v>0.6</v>
      </c>
      <c r="J12" s="135" t="str">
        <f t="shared" si="3"/>
        <v>Muy Baja</v>
      </c>
      <c r="K12" s="135" t="str">
        <f t="shared" si="4"/>
        <v>Moderado</v>
      </c>
      <c r="L12" s="104" t="str">
        <f t="shared" si="5"/>
        <v>Moderado</v>
      </c>
      <c r="M12" s="104" t="str">
        <f t="shared" si="0"/>
        <v>Requiere Plan de Acción</v>
      </c>
      <c r="N12" s="104" t="str">
        <f t="shared" si="1"/>
        <v>Reducir_mitigar_Transferir_Evitar</v>
      </c>
      <c r="O12" s="232"/>
      <c r="P12" s="104">
        <f t="shared" si="2"/>
        <v>0</v>
      </c>
      <c r="Q12" s="232"/>
      <c r="R12" s="232"/>
      <c r="S12" s="233"/>
      <c r="T12" s="233"/>
      <c r="U12" s="232"/>
      <c r="V12" s="232"/>
      <c r="W12" s="232"/>
      <c r="X12" s="232"/>
      <c r="Y12" s="232"/>
      <c r="Z12" s="232"/>
      <c r="AA12" s="106"/>
      <c r="AB12" s="106"/>
      <c r="AC12" s="472"/>
      <c r="AD12" s="109">
        <v>0.4</v>
      </c>
      <c r="AE12" s="100" t="s">
        <v>56</v>
      </c>
      <c r="AF12" s="115" t="s">
        <v>85</v>
      </c>
      <c r="AG12" s="111" t="s">
        <v>5</v>
      </c>
      <c r="AH12" s="111" t="s">
        <v>5</v>
      </c>
      <c r="AI12" s="107" t="s">
        <v>84</v>
      </c>
      <c r="AJ12" s="108" t="s">
        <v>83</v>
      </c>
      <c r="AM12" s="90"/>
      <c r="AN12" s="90"/>
      <c r="AO12" s="102"/>
      <c r="AP12" s="112"/>
      <c r="AQ12" s="113"/>
      <c r="AR12" s="110"/>
      <c r="AS12" s="110"/>
      <c r="AT12" s="110"/>
      <c r="AU12" s="114"/>
      <c r="AV12" s="110"/>
      <c r="AW12" s="102"/>
      <c r="AX12" s="102"/>
    </row>
    <row r="13" spans="1:50" ht="43.5" customHeight="1" thickBot="1" x14ac:dyDescent="0.25">
      <c r="A13" s="103" t="str">
        <f>'2 CONTEXTO E IDENTIFICACIÓN'!A13</f>
        <v>R5</v>
      </c>
      <c r="B13" s="104" t="str">
        <f>+'2 CONTEXTO E IDENTIFICACIÓN'!E13</f>
        <v>Posibilidad de pérdida Económica por no incluir en el contrato de seguros -amparo de bienes de la entidad- todos los bienes muebles e inmuebles de la entidad  debido a la falta de inventarios fisicos de la propiedad, planta y equipo de propiedad de la entidad</v>
      </c>
      <c r="C13" s="140">
        <f>+'3 PROBABIL E IMPACTO INHERENTE'!E13</f>
        <v>0.2</v>
      </c>
      <c r="D13" s="140">
        <f>+'3 PROBABIL E IMPACTO INHERENTE'!M13</f>
        <v>0.4</v>
      </c>
      <c r="E13" s="135" t="str">
        <f>+'4 MAPA CALOR INHERENTE'!C13</f>
        <v>Muy Baja</v>
      </c>
      <c r="F13" s="135" t="str">
        <f>+'4 MAPA CALOR INHERENTE'!D13</f>
        <v>Menor</v>
      </c>
      <c r="G13" s="104" t="str">
        <f>+'4 MAPA CALOR INHERENTE'!E13</f>
        <v>Bajo</v>
      </c>
      <c r="H13" s="134">
        <f>+'5 VALORACIÓN DEL CONTROL'!S27</f>
        <v>0.2</v>
      </c>
      <c r="I13" s="105">
        <f>+'5 VALORACIÓN DEL CONTROL'!T27</f>
        <v>0.4</v>
      </c>
      <c r="J13" s="135" t="str">
        <f t="shared" si="3"/>
        <v>Muy Baja</v>
      </c>
      <c r="K13" s="135" t="str">
        <f t="shared" si="4"/>
        <v>Menor</v>
      </c>
      <c r="L13" s="104" t="str">
        <f t="shared" si="5"/>
        <v>Bajo</v>
      </c>
      <c r="M13" s="104" t="str">
        <f t="shared" si="0"/>
        <v>No requiere Plan de Acción</v>
      </c>
      <c r="N13" s="104" t="str">
        <f t="shared" si="1"/>
        <v>Aceptar</v>
      </c>
      <c r="O13" s="232"/>
      <c r="P13" s="104" t="str">
        <f t="shared" si="2"/>
        <v>Aceptar</v>
      </c>
      <c r="Q13" s="232"/>
      <c r="R13" s="232"/>
      <c r="S13" s="233"/>
      <c r="T13" s="233"/>
      <c r="U13" s="232"/>
      <c r="V13" s="232"/>
      <c r="W13" s="232"/>
      <c r="X13" s="232"/>
      <c r="Y13" s="232"/>
      <c r="Z13" s="232"/>
      <c r="AA13" s="106"/>
      <c r="AB13" s="106"/>
      <c r="AC13" s="473"/>
      <c r="AD13" s="121">
        <v>0.2</v>
      </c>
      <c r="AE13" s="122" t="s">
        <v>54</v>
      </c>
      <c r="AF13" s="117" t="s">
        <v>85</v>
      </c>
      <c r="AG13" s="117" t="s">
        <v>85</v>
      </c>
      <c r="AH13" s="118" t="s">
        <v>5</v>
      </c>
      <c r="AI13" s="119" t="s">
        <v>84</v>
      </c>
      <c r="AJ13" s="120" t="s">
        <v>83</v>
      </c>
      <c r="AM13" s="90"/>
      <c r="AN13" s="90"/>
      <c r="AO13" s="102"/>
      <c r="AP13" s="112"/>
      <c r="AQ13" s="113"/>
      <c r="AR13" s="110"/>
      <c r="AS13" s="110"/>
      <c r="AT13" s="110"/>
      <c r="AU13" s="123"/>
      <c r="AV13" s="110"/>
      <c r="AW13" s="102"/>
      <c r="AX13" s="102"/>
    </row>
    <row r="14" spans="1:50" ht="43.5" customHeight="1" x14ac:dyDescent="0.2">
      <c r="A14" s="103" t="str">
        <f>'2 CONTEXTO E IDENTIFICACIÓN'!A14</f>
        <v>R6</v>
      </c>
      <c r="B14" s="104" t="str">
        <f>+'2 CONTEXTO E IDENTIFICACIÓN'!E14</f>
        <v>Posibilidad de pérdida Económica por la ejecución de alcances inferiores a los estipulados en los contratado y efectuar el pago por el valor total del contrato debido a una indebida supervisión de la ejecución del contrato.</v>
      </c>
      <c r="C14" s="140">
        <f>+'3 PROBABIL E IMPACTO INHERENTE'!E14</f>
        <v>0.6</v>
      </c>
      <c r="D14" s="140">
        <f>+'3 PROBABIL E IMPACTO INHERENTE'!M14</f>
        <v>0.4</v>
      </c>
      <c r="E14" s="135" t="str">
        <f>+'4 MAPA CALOR INHERENTE'!C14</f>
        <v>Media</v>
      </c>
      <c r="F14" s="135" t="str">
        <f>+'4 MAPA CALOR INHERENTE'!D14</f>
        <v>Menor</v>
      </c>
      <c r="G14" s="104" t="str">
        <f>+'4 MAPA CALOR INHERENTE'!E14</f>
        <v>Moderado</v>
      </c>
      <c r="H14" s="134">
        <f>+'5 VALORACIÓN DEL CONTROL'!S31</f>
        <v>0.6</v>
      </c>
      <c r="I14" s="105">
        <f>+'5 VALORACIÓN DEL CONTROL'!T31</f>
        <v>0.4</v>
      </c>
      <c r="J14" s="135" t="str">
        <f t="shared" si="3"/>
        <v>Media</v>
      </c>
      <c r="K14" s="135" t="str">
        <f t="shared" si="4"/>
        <v>Menor</v>
      </c>
      <c r="L14" s="104" t="str">
        <f t="shared" si="5"/>
        <v>Moderado</v>
      </c>
      <c r="M14" s="104" t="str">
        <f t="shared" si="0"/>
        <v>Requiere Plan de Acción</v>
      </c>
      <c r="N14" s="104" t="str">
        <f t="shared" si="1"/>
        <v>Reducir_mitigar_Transferir_Evitar</v>
      </c>
      <c r="O14" s="232"/>
      <c r="P14" s="104">
        <f t="shared" si="2"/>
        <v>0</v>
      </c>
      <c r="Q14" s="232"/>
      <c r="R14" s="232"/>
      <c r="S14" s="233"/>
      <c r="T14" s="233"/>
      <c r="U14" s="232"/>
      <c r="V14" s="232"/>
      <c r="W14" s="232"/>
      <c r="X14" s="232"/>
      <c r="Y14" s="232"/>
      <c r="Z14" s="232"/>
      <c r="AA14" s="106"/>
      <c r="AB14" s="106"/>
      <c r="AM14" s="90"/>
      <c r="AN14" s="90"/>
      <c r="AO14" s="102"/>
      <c r="AP14" s="112"/>
      <c r="AQ14" s="113"/>
      <c r="AR14" s="110"/>
      <c r="AS14" s="110"/>
      <c r="AT14" s="110"/>
      <c r="AU14" s="110"/>
      <c r="AV14" s="110"/>
      <c r="AW14" s="102"/>
      <c r="AX14" s="102"/>
    </row>
    <row r="15" spans="1:50" ht="43.5" customHeight="1" x14ac:dyDescent="0.2">
      <c r="A15" s="103" t="str">
        <f>'2 CONTEXTO E IDENTIFICACIÓN'!A15</f>
        <v>R7</v>
      </c>
      <c r="B15" s="104" t="str">
        <f>+'2 CONTEXTO E IDENTIFICACIÓN'!E15</f>
        <v>Posibilidad de pérdida Económica Inadecuada deducción de impuestos, tasas o contribuciones al contratista  debido a fallas tecnologicas en el programa que liquida los impuestos</v>
      </c>
      <c r="C15" s="140">
        <f>+'3 PROBABIL E IMPACTO INHERENTE'!E15</f>
        <v>0.6</v>
      </c>
      <c r="D15" s="140">
        <f>+'3 PROBABIL E IMPACTO INHERENTE'!M15</f>
        <v>0.2</v>
      </c>
      <c r="E15" s="135" t="str">
        <f>+'4 MAPA CALOR INHERENTE'!C15</f>
        <v>Media</v>
      </c>
      <c r="F15" s="135" t="str">
        <f>+'4 MAPA CALOR INHERENTE'!D15</f>
        <v>Leve</v>
      </c>
      <c r="G15" s="104" t="str">
        <f>+'4 MAPA CALOR INHERENTE'!E15</f>
        <v>Moderado</v>
      </c>
      <c r="H15" s="134">
        <f>+'5 VALORACIÓN DEL CONTROL'!S35</f>
        <v>0.6</v>
      </c>
      <c r="I15" s="105">
        <f>+'5 VALORACIÓN DEL CONTROL'!T35</f>
        <v>0.2</v>
      </c>
      <c r="J15" s="135" t="str">
        <f t="shared" si="3"/>
        <v>Media</v>
      </c>
      <c r="K15" s="135" t="str">
        <f t="shared" si="4"/>
        <v>Leve</v>
      </c>
      <c r="L15" s="104" t="str">
        <f t="shared" si="5"/>
        <v>Moderado</v>
      </c>
      <c r="M15" s="104" t="str">
        <f t="shared" si="0"/>
        <v>Requiere Plan de Acción</v>
      </c>
      <c r="N15" s="104" t="str">
        <f t="shared" si="1"/>
        <v>Reducir_mitigar_Transferir_Evitar</v>
      </c>
      <c r="O15" s="232"/>
      <c r="P15" s="104">
        <f t="shared" si="2"/>
        <v>0</v>
      </c>
      <c r="Q15" s="232"/>
      <c r="R15" s="232"/>
      <c r="S15" s="233"/>
      <c r="T15" s="233"/>
      <c r="U15" s="232"/>
      <c r="V15" s="232"/>
      <c r="W15" s="232"/>
      <c r="X15" s="232"/>
      <c r="Y15" s="232"/>
      <c r="Z15" s="232"/>
      <c r="AA15" s="106"/>
      <c r="AB15" s="106"/>
      <c r="AF15" s="94" t="s">
        <v>87</v>
      </c>
      <c r="AG15" s="94" t="s">
        <v>124</v>
      </c>
      <c r="AH15" s="94" t="s">
        <v>177</v>
      </c>
      <c r="AJ15" s="99" t="s">
        <v>279</v>
      </c>
      <c r="AK15" s="90"/>
      <c r="AL15" s="90"/>
      <c r="AM15" s="90"/>
      <c r="AN15" s="90"/>
      <c r="AO15" s="102"/>
      <c r="AP15" s="112"/>
      <c r="AQ15" s="102"/>
      <c r="AR15" s="113"/>
      <c r="AS15" s="113"/>
      <c r="AT15" s="113"/>
      <c r="AU15" s="113"/>
      <c r="AV15" s="113"/>
      <c r="AW15" s="102"/>
      <c r="AX15" s="102"/>
    </row>
    <row r="16" spans="1:50" ht="43.5" customHeight="1" x14ac:dyDescent="0.2">
      <c r="A16" s="103" t="str">
        <f>'2 CONTEXTO E IDENTIFICACIÓN'!A16</f>
        <v>R8</v>
      </c>
      <c r="B16" s="104" t="str">
        <f>+'2 CONTEXTO E IDENTIFICACIÓN'!E16</f>
        <v xml:space="preserve">  </v>
      </c>
      <c r="C16" s="140" t="str">
        <f>+'3 PROBABIL E IMPACTO INHERENTE'!E16</f>
        <v/>
      </c>
      <c r="D16" s="140" t="str">
        <f>+'3 PROBABIL E IMPACTO INHERENTE'!M16</f>
        <v/>
      </c>
      <c r="E16" s="135" t="str">
        <f>+'4 MAPA CALOR INHERENTE'!C16</f>
        <v/>
      </c>
      <c r="F16" s="135" t="str">
        <f>+'4 MAPA CALOR INHERENTE'!D16</f>
        <v/>
      </c>
      <c r="G16" s="104" t="str">
        <f>+'4 MAPA CALOR INHERENTE'!E16</f>
        <v/>
      </c>
      <c r="H16" s="134" t="str">
        <f>+'5 VALORACIÓN DEL CONTROL'!S39</f>
        <v/>
      </c>
      <c r="I16" s="105" t="str">
        <f>+'5 VALORACIÓN DEL CONTROL'!T39</f>
        <v/>
      </c>
      <c r="J16" s="135" t="str">
        <f t="shared" si="3"/>
        <v/>
      </c>
      <c r="K16" s="135" t="str">
        <f t="shared" si="4"/>
        <v/>
      </c>
      <c r="L16" s="104" t="str">
        <f t="shared" si="5"/>
        <v/>
      </c>
      <c r="M16" s="104" t="str">
        <f t="shared" si="0"/>
        <v/>
      </c>
      <c r="N16" s="104" t="str">
        <f t="shared" si="1"/>
        <v/>
      </c>
      <c r="O16" s="232"/>
      <c r="P16" s="104" t="str">
        <f t="shared" si="2"/>
        <v/>
      </c>
      <c r="Q16" s="232"/>
      <c r="R16" s="232"/>
      <c r="S16" s="233"/>
      <c r="T16" s="233"/>
      <c r="U16" s="232"/>
      <c r="V16" s="232"/>
      <c r="W16" s="232"/>
      <c r="X16" s="232"/>
      <c r="Y16" s="232"/>
      <c r="Z16" s="232"/>
      <c r="AA16" s="106"/>
      <c r="AB16" s="106"/>
      <c r="AF16" s="124" t="s">
        <v>83</v>
      </c>
      <c r="AG16" s="99" t="s">
        <v>279</v>
      </c>
      <c r="AH16" s="99" t="s">
        <v>178</v>
      </c>
      <c r="AI16" s="90"/>
      <c r="AJ16" s="336" t="s">
        <v>277</v>
      </c>
      <c r="AM16" s="90"/>
      <c r="AN16" s="90"/>
      <c r="AO16" s="102"/>
      <c r="AP16" s="102"/>
      <c r="AQ16" s="102"/>
      <c r="AR16" s="110"/>
      <c r="AS16" s="110"/>
      <c r="AT16" s="110"/>
      <c r="AU16" s="110"/>
      <c r="AV16" s="110"/>
      <c r="AW16" s="102"/>
      <c r="AX16" s="102"/>
    </row>
    <row r="17" spans="1:50" ht="43.5" customHeight="1" x14ac:dyDescent="0.2">
      <c r="A17" s="103" t="str">
        <f>'2 CONTEXTO E IDENTIFICACIÓN'!A17</f>
        <v>R9</v>
      </c>
      <c r="B17" s="104" t="str">
        <f>+'2 CONTEXTO E IDENTIFICACIÓN'!E17</f>
        <v xml:space="preserve">  </v>
      </c>
      <c r="C17" s="140" t="str">
        <f>+'3 PROBABIL E IMPACTO INHERENTE'!E17</f>
        <v/>
      </c>
      <c r="D17" s="140" t="str">
        <f>+'3 PROBABIL E IMPACTO INHERENTE'!M17</f>
        <v/>
      </c>
      <c r="E17" s="135" t="str">
        <f>+'4 MAPA CALOR INHERENTE'!C17</f>
        <v/>
      </c>
      <c r="F17" s="135" t="str">
        <f>+'4 MAPA CALOR INHERENTE'!D17</f>
        <v/>
      </c>
      <c r="G17" s="104" t="str">
        <f>+'4 MAPA CALOR INHERENTE'!E17</f>
        <v/>
      </c>
      <c r="H17" s="134" t="str">
        <f>+'5 VALORACIÓN DEL CONTROL'!S43</f>
        <v/>
      </c>
      <c r="I17" s="105" t="str">
        <f>+'5 VALORACIÓN DEL CONTROL'!T43</f>
        <v/>
      </c>
      <c r="J17" s="135" t="str">
        <f t="shared" si="3"/>
        <v/>
      </c>
      <c r="K17" s="135" t="str">
        <f t="shared" si="4"/>
        <v/>
      </c>
      <c r="L17" s="104" t="str">
        <f t="shared" si="5"/>
        <v/>
      </c>
      <c r="M17" s="104" t="str">
        <f t="shared" si="0"/>
        <v/>
      </c>
      <c r="N17" s="104" t="str">
        <f t="shared" si="1"/>
        <v/>
      </c>
      <c r="O17" s="232"/>
      <c r="P17" s="104" t="str">
        <f t="shared" si="2"/>
        <v/>
      </c>
      <c r="Q17" s="232"/>
      <c r="R17" s="232"/>
      <c r="S17" s="233"/>
      <c r="T17" s="233"/>
      <c r="U17" s="232"/>
      <c r="V17" s="232"/>
      <c r="W17" s="232"/>
      <c r="X17" s="232"/>
      <c r="Y17" s="232"/>
      <c r="Z17" s="232"/>
      <c r="AA17" s="106"/>
      <c r="AB17" s="106"/>
      <c r="AF17" s="107" t="s">
        <v>84</v>
      </c>
      <c r="AG17" s="99" t="s">
        <v>279</v>
      </c>
      <c r="AH17" s="99" t="s">
        <v>178</v>
      </c>
      <c r="AI17" s="90"/>
      <c r="AJ17" s="336" t="s">
        <v>278</v>
      </c>
      <c r="AK17" s="90"/>
      <c r="AL17" s="90"/>
      <c r="AM17" s="90"/>
      <c r="AN17" s="90"/>
      <c r="AO17" s="102"/>
      <c r="AP17" s="102"/>
      <c r="AQ17" s="102"/>
      <c r="AR17" s="110"/>
      <c r="AS17" s="110"/>
      <c r="AT17" s="110"/>
      <c r="AU17" s="110"/>
      <c r="AV17" s="110"/>
      <c r="AW17" s="102"/>
      <c r="AX17" s="102"/>
    </row>
    <row r="18" spans="1:50" ht="43.5" customHeight="1" x14ac:dyDescent="0.2">
      <c r="A18" s="103" t="str">
        <f>'2 CONTEXTO E IDENTIFICACIÓN'!A18</f>
        <v>R10</v>
      </c>
      <c r="B18" s="104" t="str">
        <f>+'2 CONTEXTO E IDENTIFICACIÓN'!E18</f>
        <v xml:space="preserve">  </v>
      </c>
      <c r="C18" s="140" t="str">
        <f>+'3 PROBABIL E IMPACTO INHERENTE'!E18</f>
        <v/>
      </c>
      <c r="D18" s="140" t="str">
        <f>+'3 PROBABIL E IMPACTO INHERENTE'!M18</f>
        <v/>
      </c>
      <c r="E18" s="135" t="str">
        <f>+'4 MAPA CALOR INHERENTE'!C18</f>
        <v/>
      </c>
      <c r="F18" s="135" t="str">
        <f>+'4 MAPA CALOR INHERENTE'!D18</f>
        <v/>
      </c>
      <c r="G18" s="104" t="str">
        <f>+'4 MAPA CALOR INHERENTE'!E18</f>
        <v/>
      </c>
      <c r="H18" s="134" t="str">
        <f>+'5 VALORACIÓN DEL CONTROL'!S47</f>
        <v/>
      </c>
      <c r="I18" s="105" t="str">
        <f>+'5 VALORACIÓN DEL CONTROL'!T47</f>
        <v/>
      </c>
      <c r="J18" s="135" t="str">
        <f t="shared" si="3"/>
        <v/>
      </c>
      <c r="K18" s="135" t="str">
        <f t="shared" si="4"/>
        <v/>
      </c>
      <c r="L18" s="104" t="str">
        <f t="shared" si="5"/>
        <v/>
      </c>
      <c r="M18" s="104" t="str">
        <f t="shared" si="0"/>
        <v/>
      </c>
      <c r="N18" s="104" t="str">
        <f t="shared" si="1"/>
        <v/>
      </c>
      <c r="O18" s="232"/>
      <c r="P18" s="104" t="str">
        <f t="shared" si="2"/>
        <v/>
      </c>
      <c r="Q18" s="232"/>
      <c r="R18" s="232"/>
      <c r="S18" s="233"/>
      <c r="T18" s="233"/>
      <c r="U18" s="232"/>
      <c r="V18" s="232"/>
      <c r="W18" s="232"/>
      <c r="X18" s="232"/>
      <c r="Y18" s="232"/>
      <c r="Z18" s="232"/>
      <c r="AA18" s="106"/>
      <c r="AB18" s="106"/>
      <c r="AE18" s="125"/>
      <c r="AF18" s="111" t="s">
        <v>5</v>
      </c>
      <c r="AG18" s="99" t="s">
        <v>279</v>
      </c>
      <c r="AH18" s="99" t="s">
        <v>178</v>
      </c>
      <c r="AI18" s="125"/>
      <c r="AJ18" s="336" t="s">
        <v>129</v>
      </c>
      <c r="AK18" s="125"/>
      <c r="AL18" s="125"/>
      <c r="AM18" s="125"/>
      <c r="AN18" s="125"/>
      <c r="AO18" s="102"/>
      <c r="AP18" s="102"/>
      <c r="AQ18" s="126"/>
      <c r="AR18" s="126"/>
      <c r="AS18" s="126"/>
      <c r="AT18" s="126"/>
      <c r="AU18" s="126"/>
      <c r="AV18" s="126"/>
      <c r="AW18" s="102"/>
      <c r="AX18" s="102"/>
    </row>
    <row r="19" spans="1:50" ht="43.5" customHeight="1" x14ac:dyDescent="0.2">
      <c r="A19" s="103" t="str">
        <f>'2 CONTEXTO E IDENTIFICACIÓN'!A19</f>
        <v>R11</v>
      </c>
      <c r="B19" s="104" t="str">
        <f>+'2 CONTEXTO E IDENTIFICACIÓN'!E19</f>
        <v xml:space="preserve">  </v>
      </c>
      <c r="C19" s="140" t="str">
        <f>+'3 PROBABIL E IMPACTO INHERENTE'!E19</f>
        <v/>
      </c>
      <c r="D19" s="140" t="str">
        <f>+'3 PROBABIL E IMPACTO INHERENTE'!M19</f>
        <v/>
      </c>
      <c r="E19" s="135" t="str">
        <f>+'4 MAPA CALOR INHERENTE'!C19</f>
        <v/>
      </c>
      <c r="F19" s="135" t="str">
        <f>+'4 MAPA CALOR INHERENTE'!D19</f>
        <v/>
      </c>
      <c r="G19" s="104" t="str">
        <f>+'4 MAPA CALOR INHERENTE'!E19</f>
        <v/>
      </c>
      <c r="H19" s="134" t="str">
        <f>+'5 VALORACIÓN DEL CONTROL'!S51</f>
        <v/>
      </c>
      <c r="I19" s="105" t="str">
        <f>+'5 VALORACIÓN DEL CONTROL'!T51</f>
        <v/>
      </c>
      <c r="J19" s="135" t="str">
        <f t="shared" si="3"/>
        <v/>
      </c>
      <c r="K19" s="135" t="str">
        <f t="shared" si="4"/>
        <v/>
      </c>
      <c r="L19" s="104" t="str">
        <f t="shared" si="5"/>
        <v/>
      </c>
      <c r="M19" s="104" t="str">
        <f t="shared" si="0"/>
        <v/>
      </c>
      <c r="N19" s="104" t="str">
        <f t="shared" si="1"/>
        <v/>
      </c>
      <c r="O19" s="232"/>
      <c r="P19" s="104" t="str">
        <f t="shared" si="2"/>
        <v/>
      </c>
      <c r="Q19" s="232"/>
      <c r="R19" s="232"/>
      <c r="S19" s="233"/>
      <c r="T19" s="233"/>
      <c r="U19" s="232"/>
      <c r="V19" s="232"/>
      <c r="W19" s="232"/>
      <c r="X19" s="232"/>
      <c r="Y19" s="232"/>
      <c r="Z19" s="232"/>
      <c r="AA19" s="106"/>
      <c r="AB19" s="106"/>
      <c r="AE19" s="125"/>
      <c r="AF19" s="115" t="s">
        <v>85</v>
      </c>
      <c r="AG19" s="99" t="s">
        <v>128</v>
      </c>
      <c r="AH19" s="99" t="s">
        <v>179</v>
      </c>
      <c r="AM19" s="125"/>
      <c r="AN19" s="125"/>
      <c r="AO19" s="102"/>
      <c r="AP19" s="102"/>
      <c r="AQ19" s="102"/>
      <c r="AR19" s="110"/>
      <c r="AS19" s="110"/>
      <c r="AT19" s="110"/>
      <c r="AU19" s="110"/>
      <c r="AV19" s="110"/>
      <c r="AW19" s="102"/>
      <c r="AX19" s="102"/>
    </row>
    <row r="20" spans="1:50" ht="43.5" customHeight="1" x14ac:dyDescent="0.2">
      <c r="A20" s="103" t="str">
        <f>'2 CONTEXTO E IDENTIFICACIÓN'!A20</f>
        <v>R12</v>
      </c>
      <c r="B20" s="104" t="str">
        <f>+'2 CONTEXTO E IDENTIFICACIÓN'!E20</f>
        <v xml:space="preserve">  </v>
      </c>
      <c r="C20" s="140" t="str">
        <f>+'3 PROBABIL E IMPACTO INHERENTE'!E20</f>
        <v/>
      </c>
      <c r="D20" s="140" t="str">
        <f>+'3 PROBABIL E IMPACTO INHERENTE'!M20</f>
        <v/>
      </c>
      <c r="E20" s="135" t="str">
        <f>+'4 MAPA CALOR INHERENTE'!C20</f>
        <v/>
      </c>
      <c r="F20" s="135" t="str">
        <f>+'4 MAPA CALOR INHERENTE'!D20</f>
        <v/>
      </c>
      <c r="G20" s="104" t="str">
        <f>+'4 MAPA CALOR INHERENTE'!E20</f>
        <v/>
      </c>
      <c r="H20" s="134" t="str">
        <f>+'5 VALORACIÓN DEL CONTROL'!S55</f>
        <v/>
      </c>
      <c r="I20" s="105" t="str">
        <f>+'5 VALORACIÓN DEL CONTROL'!T55</f>
        <v/>
      </c>
      <c r="J20" s="135" t="str">
        <f t="shared" si="3"/>
        <v/>
      </c>
      <c r="K20" s="135" t="str">
        <f t="shared" si="4"/>
        <v/>
      </c>
      <c r="L20" s="104" t="str">
        <f t="shared" si="5"/>
        <v/>
      </c>
      <c r="M20" s="104" t="str">
        <f t="shared" si="0"/>
        <v/>
      </c>
      <c r="N20" s="104" t="str">
        <f t="shared" si="1"/>
        <v/>
      </c>
      <c r="O20" s="232"/>
      <c r="P20" s="104" t="str">
        <f t="shared" si="2"/>
        <v/>
      </c>
      <c r="Q20" s="232"/>
      <c r="R20" s="232"/>
      <c r="S20" s="233"/>
      <c r="T20" s="233"/>
      <c r="U20" s="232"/>
      <c r="V20" s="232"/>
      <c r="W20" s="232"/>
      <c r="X20" s="232"/>
      <c r="Y20" s="232"/>
      <c r="Z20" s="232"/>
      <c r="AA20" s="106"/>
      <c r="AB20" s="106"/>
      <c r="AC20" s="127"/>
      <c r="AD20" s="127"/>
      <c r="AE20" s="125"/>
      <c r="AF20" s="208"/>
      <c r="AM20" s="125"/>
      <c r="AN20" s="125"/>
      <c r="AO20" s="102"/>
      <c r="AP20" s="102"/>
      <c r="AQ20" s="102"/>
      <c r="AR20" s="110"/>
      <c r="AS20" s="110"/>
      <c r="AT20" s="110"/>
      <c r="AU20" s="110"/>
      <c r="AV20" s="110"/>
      <c r="AW20" s="102"/>
      <c r="AX20" s="102"/>
    </row>
    <row r="21" spans="1:50" ht="43.5" customHeight="1" x14ac:dyDescent="0.2">
      <c r="A21" s="103" t="str">
        <f>'2 CONTEXTO E IDENTIFICACIÓN'!A21</f>
        <v>R13</v>
      </c>
      <c r="B21" s="104" t="str">
        <f>+'2 CONTEXTO E IDENTIFICACIÓN'!E21</f>
        <v xml:space="preserve">  </v>
      </c>
      <c r="C21" s="140" t="str">
        <f>+'3 PROBABIL E IMPACTO INHERENTE'!E21</f>
        <v/>
      </c>
      <c r="D21" s="140" t="str">
        <f>+'3 PROBABIL E IMPACTO INHERENTE'!M21</f>
        <v/>
      </c>
      <c r="E21" s="135" t="str">
        <f>+'4 MAPA CALOR INHERENTE'!C21</f>
        <v/>
      </c>
      <c r="F21" s="135" t="str">
        <f>+'4 MAPA CALOR INHERENTE'!D21</f>
        <v/>
      </c>
      <c r="G21" s="104" t="str">
        <f>+'4 MAPA CALOR INHERENTE'!E21</f>
        <v/>
      </c>
      <c r="H21" s="134" t="str">
        <f>+'5 VALORACIÓN DEL CONTROL'!S59</f>
        <v/>
      </c>
      <c r="I21" s="105" t="str">
        <f>+'5 VALORACIÓN DEL CONTROL'!T59</f>
        <v/>
      </c>
      <c r="J21" s="135" t="str">
        <f t="shared" si="3"/>
        <v/>
      </c>
      <c r="K21" s="135" t="str">
        <f t="shared" si="4"/>
        <v/>
      </c>
      <c r="L21" s="104" t="str">
        <f t="shared" si="5"/>
        <v/>
      </c>
      <c r="M21" s="104" t="str">
        <f t="shared" si="0"/>
        <v/>
      </c>
      <c r="N21" s="104" t="str">
        <f t="shared" si="1"/>
        <v/>
      </c>
      <c r="O21" s="232"/>
      <c r="P21" s="104" t="str">
        <f t="shared" si="2"/>
        <v/>
      </c>
      <c r="Q21" s="232"/>
      <c r="R21" s="232"/>
      <c r="S21" s="233"/>
      <c r="T21" s="233"/>
      <c r="U21" s="232"/>
      <c r="V21" s="232"/>
      <c r="W21" s="232"/>
      <c r="X21" s="232"/>
      <c r="Y21" s="232"/>
      <c r="Z21" s="232"/>
      <c r="AA21" s="106"/>
      <c r="AB21" s="106"/>
      <c r="AC21" s="127"/>
      <c r="AD21" s="127"/>
      <c r="AE21" s="128"/>
      <c r="AM21" s="125"/>
      <c r="AN21" s="125"/>
      <c r="AO21" s="102"/>
      <c r="AP21" s="123"/>
      <c r="AQ21" s="123"/>
      <c r="AR21" s="123"/>
      <c r="AS21" s="123"/>
      <c r="AT21" s="123"/>
      <c r="AU21" s="123"/>
      <c r="AV21" s="110"/>
      <c r="AW21" s="102"/>
      <c r="AX21" s="102"/>
    </row>
    <row r="22" spans="1:50" ht="43.5" customHeight="1" x14ac:dyDescent="0.2">
      <c r="A22" s="103" t="str">
        <f>'2 CONTEXTO E IDENTIFICACIÓN'!A22</f>
        <v>R14</v>
      </c>
      <c r="B22" s="104" t="str">
        <f>+'2 CONTEXTO E IDENTIFICACIÓN'!E22</f>
        <v xml:space="preserve">  </v>
      </c>
      <c r="C22" s="140" t="str">
        <f>+'3 PROBABIL E IMPACTO INHERENTE'!E22</f>
        <v/>
      </c>
      <c r="D22" s="140" t="str">
        <f>+'3 PROBABIL E IMPACTO INHERENTE'!M22</f>
        <v/>
      </c>
      <c r="E22" s="135" t="str">
        <f>+'4 MAPA CALOR INHERENTE'!C22</f>
        <v/>
      </c>
      <c r="F22" s="135" t="str">
        <f>+'4 MAPA CALOR INHERENTE'!D22</f>
        <v/>
      </c>
      <c r="G22" s="104" t="str">
        <f>+'4 MAPA CALOR INHERENTE'!E22</f>
        <v/>
      </c>
      <c r="H22" s="134" t="str">
        <f>+'5 VALORACIÓN DEL CONTROL'!S63</f>
        <v/>
      </c>
      <c r="I22" s="105" t="str">
        <f>+'5 VALORACIÓN DEL CONTROL'!T63</f>
        <v/>
      </c>
      <c r="J22" s="135" t="str">
        <f t="shared" si="3"/>
        <v/>
      </c>
      <c r="K22" s="135" t="str">
        <f t="shared" si="4"/>
        <v/>
      </c>
      <c r="L22" s="104" t="str">
        <f t="shared" si="5"/>
        <v/>
      </c>
      <c r="M22" s="104" t="str">
        <f t="shared" si="0"/>
        <v/>
      </c>
      <c r="N22" s="104" t="str">
        <f t="shared" si="1"/>
        <v/>
      </c>
      <c r="O22" s="232"/>
      <c r="P22" s="104" t="str">
        <f t="shared" si="2"/>
        <v/>
      </c>
      <c r="Q22" s="232"/>
      <c r="R22" s="232"/>
      <c r="S22" s="233"/>
      <c r="T22" s="233"/>
      <c r="U22" s="232"/>
      <c r="V22" s="232"/>
      <c r="W22" s="232"/>
      <c r="X22" s="232"/>
      <c r="Y22" s="232"/>
      <c r="Z22" s="232"/>
      <c r="AA22" s="106"/>
      <c r="AB22" s="106"/>
      <c r="AC22" s="127"/>
      <c r="AD22" s="127"/>
      <c r="AO22" s="102"/>
      <c r="AP22" s="129"/>
      <c r="AQ22" s="129"/>
      <c r="AR22" s="129"/>
      <c r="AS22" s="129"/>
      <c r="AT22" s="129"/>
      <c r="AU22" s="129"/>
      <c r="AV22" s="110"/>
      <c r="AW22" s="102"/>
      <c r="AX22" s="102"/>
    </row>
    <row r="23" spans="1:50" ht="43.5" customHeight="1" x14ac:dyDescent="0.2">
      <c r="A23" s="103" t="str">
        <f>'2 CONTEXTO E IDENTIFICACIÓN'!A23</f>
        <v>R15</v>
      </c>
      <c r="B23" s="104" t="str">
        <f>+'2 CONTEXTO E IDENTIFICACIÓN'!E23</f>
        <v xml:space="preserve">  </v>
      </c>
      <c r="C23" s="140" t="str">
        <f>+'3 PROBABIL E IMPACTO INHERENTE'!E23</f>
        <v/>
      </c>
      <c r="D23" s="140" t="str">
        <f>+'3 PROBABIL E IMPACTO INHERENTE'!M23</f>
        <v/>
      </c>
      <c r="E23" s="135" t="str">
        <f>+'4 MAPA CALOR INHERENTE'!C23</f>
        <v/>
      </c>
      <c r="F23" s="135" t="str">
        <f>+'4 MAPA CALOR INHERENTE'!D23</f>
        <v/>
      </c>
      <c r="G23" s="104" t="str">
        <f>+'4 MAPA CALOR INHERENTE'!E23</f>
        <v/>
      </c>
      <c r="H23" s="134" t="str">
        <f>+'5 VALORACIÓN DEL CONTROL'!S67</f>
        <v/>
      </c>
      <c r="I23" s="105" t="str">
        <f>+'5 VALORACIÓN DEL CONTROL'!T67</f>
        <v/>
      </c>
      <c r="J23" s="135" t="str">
        <f t="shared" si="3"/>
        <v/>
      </c>
      <c r="K23" s="135" t="str">
        <f t="shared" si="4"/>
        <v/>
      </c>
      <c r="L23" s="104" t="str">
        <f t="shared" si="5"/>
        <v/>
      </c>
      <c r="M23" s="104" t="str">
        <f t="shared" si="0"/>
        <v/>
      </c>
      <c r="N23" s="104" t="str">
        <f t="shared" si="1"/>
        <v/>
      </c>
      <c r="O23" s="232"/>
      <c r="P23" s="104" t="str">
        <f t="shared" si="2"/>
        <v/>
      </c>
      <c r="Q23" s="232"/>
      <c r="R23" s="232"/>
      <c r="S23" s="233"/>
      <c r="T23" s="233"/>
      <c r="U23" s="232"/>
      <c r="V23" s="232"/>
      <c r="W23" s="232"/>
      <c r="X23" s="232"/>
      <c r="Y23" s="232"/>
      <c r="Z23" s="232"/>
      <c r="AA23" s="106"/>
      <c r="AB23" s="106"/>
      <c r="AC23" s="127"/>
      <c r="AD23" s="127"/>
      <c r="AO23" s="102"/>
      <c r="AP23" s="123"/>
      <c r="AQ23" s="123"/>
      <c r="AR23" s="123"/>
      <c r="AS23" s="123"/>
      <c r="AT23" s="123"/>
      <c r="AU23" s="123"/>
      <c r="AV23" s="110"/>
      <c r="AW23" s="102"/>
      <c r="AX23" s="102"/>
    </row>
    <row r="24" spans="1:50" ht="43.5" customHeight="1" x14ac:dyDescent="0.2">
      <c r="A24" s="103" t="str">
        <f>'2 CONTEXTO E IDENTIFICACIÓN'!A24</f>
        <v>R16</v>
      </c>
      <c r="B24" s="104" t="str">
        <f>+'2 CONTEXTO E IDENTIFICACIÓN'!E24</f>
        <v xml:space="preserve">  </v>
      </c>
      <c r="C24" s="140" t="str">
        <f>+'3 PROBABIL E IMPACTO INHERENTE'!E24</f>
        <v/>
      </c>
      <c r="D24" s="140" t="str">
        <f>+'3 PROBABIL E IMPACTO INHERENTE'!M24</f>
        <v/>
      </c>
      <c r="E24" s="135" t="str">
        <f>+'4 MAPA CALOR INHERENTE'!C24</f>
        <v/>
      </c>
      <c r="F24" s="135" t="str">
        <f>+'4 MAPA CALOR INHERENTE'!D24</f>
        <v/>
      </c>
      <c r="G24" s="104" t="str">
        <f>+'4 MAPA CALOR INHERENTE'!E24</f>
        <v/>
      </c>
      <c r="H24" s="134" t="str">
        <f>+'5 VALORACIÓN DEL CONTROL'!S71</f>
        <v/>
      </c>
      <c r="I24" s="105" t="str">
        <f>+'5 VALORACIÓN DEL CONTROL'!T71</f>
        <v/>
      </c>
      <c r="J24" s="135" t="str">
        <f t="shared" si="3"/>
        <v/>
      </c>
      <c r="K24" s="135" t="str">
        <f t="shared" si="4"/>
        <v/>
      </c>
      <c r="L24" s="104" t="str">
        <f t="shared" si="5"/>
        <v/>
      </c>
      <c r="M24" s="104" t="str">
        <f t="shared" si="0"/>
        <v/>
      </c>
      <c r="N24" s="104" t="str">
        <f t="shared" si="1"/>
        <v/>
      </c>
      <c r="O24" s="232"/>
      <c r="P24" s="104" t="str">
        <f t="shared" si="2"/>
        <v/>
      </c>
      <c r="Q24" s="232"/>
      <c r="R24" s="232"/>
      <c r="S24" s="233"/>
      <c r="T24" s="233"/>
      <c r="U24" s="232"/>
      <c r="V24" s="232"/>
      <c r="W24" s="232"/>
      <c r="X24" s="232"/>
      <c r="Y24" s="232"/>
      <c r="Z24" s="232"/>
      <c r="AA24" s="106"/>
      <c r="AB24" s="106"/>
      <c r="AO24" s="102"/>
      <c r="AP24" s="123"/>
      <c r="AQ24" s="123"/>
      <c r="AR24" s="123"/>
      <c r="AS24" s="123"/>
      <c r="AT24" s="123"/>
      <c r="AU24" s="123"/>
      <c r="AV24" s="110"/>
      <c r="AW24" s="102"/>
      <c r="AX24" s="102"/>
    </row>
    <row r="25" spans="1:50" ht="43.5" customHeight="1" x14ac:dyDescent="0.25">
      <c r="A25" s="103" t="str">
        <f>'2 CONTEXTO E IDENTIFICACIÓN'!A25</f>
        <v>R17</v>
      </c>
      <c r="B25" s="104" t="str">
        <f>+'2 CONTEXTO E IDENTIFICACIÓN'!E25</f>
        <v xml:space="preserve">  </v>
      </c>
      <c r="C25" s="140" t="str">
        <f>+'3 PROBABIL E IMPACTO INHERENTE'!E25</f>
        <v/>
      </c>
      <c r="D25" s="140" t="str">
        <f>+'3 PROBABIL E IMPACTO INHERENTE'!M25</f>
        <v/>
      </c>
      <c r="E25" s="135" t="str">
        <f>+'4 MAPA CALOR INHERENTE'!C25</f>
        <v/>
      </c>
      <c r="F25" s="135" t="str">
        <f>+'4 MAPA CALOR INHERENTE'!D25</f>
        <v/>
      </c>
      <c r="G25" s="104" t="str">
        <f>+'4 MAPA CALOR INHERENTE'!E25</f>
        <v/>
      </c>
      <c r="H25" s="134" t="str">
        <f>+'5 VALORACIÓN DEL CONTROL'!S75</f>
        <v/>
      </c>
      <c r="I25" s="105" t="str">
        <f>+'5 VALORACIÓN DEL CONTROL'!T75</f>
        <v/>
      </c>
      <c r="J25" s="135" t="str">
        <f t="shared" si="3"/>
        <v/>
      </c>
      <c r="K25" s="135" t="str">
        <f t="shared" si="4"/>
        <v/>
      </c>
      <c r="L25" s="104" t="str">
        <f t="shared" si="5"/>
        <v/>
      </c>
      <c r="M25" s="104" t="str">
        <f t="shared" si="0"/>
        <v/>
      </c>
      <c r="N25" s="104" t="str">
        <f t="shared" si="1"/>
        <v/>
      </c>
      <c r="O25" s="232"/>
      <c r="P25" s="104" t="str">
        <f t="shared" si="2"/>
        <v/>
      </c>
      <c r="Q25" s="232"/>
      <c r="R25" s="232"/>
      <c r="S25" s="233"/>
      <c r="T25" s="233"/>
      <c r="U25" s="232"/>
      <c r="V25" s="232"/>
      <c r="W25" s="232"/>
      <c r="X25" s="232"/>
      <c r="Y25" s="232"/>
      <c r="Z25" s="232"/>
      <c r="AA25" s="106"/>
      <c r="AB25" s="106"/>
    </row>
    <row r="26" spans="1:50" ht="43.5" customHeight="1" x14ac:dyDescent="0.25">
      <c r="A26" s="103" t="str">
        <f>'2 CONTEXTO E IDENTIFICACIÓN'!A26</f>
        <v>R18</v>
      </c>
      <c r="B26" s="104" t="str">
        <f>+'2 CONTEXTO E IDENTIFICACIÓN'!E26</f>
        <v xml:space="preserve">  </v>
      </c>
      <c r="C26" s="140" t="str">
        <f>+'3 PROBABIL E IMPACTO INHERENTE'!E26</f>
        <v/>
      </c>
      <c r="D26" s="140" t="str">
        <f>+'3 PROBABIL E IMPACTO INHERENTE'!M26</f>
        <v/>
      </c>
      <c r="E26" s="135" t="str">
        <f>+'4 MAPA CALOR INHERENTE'!C26</f>
        <v/>
      </c>
      <c r="F26" s="135" t="str">
        <f>+'4 MAPA CALOR INHERENTE'!D26</f>
        <v/>
      </c>
      <c r="G26" s="104" t="str">
        <f>+'4 MAPA CALOR INHERENTE'!E26</f>
        <v/>
      </c>
      <c r="H26" s="134" t="str">
        <f>+'5 VALORACIÓN DEL CONTROL'!S79</f>
        <v/>
      </c>
      <c r="I26" s="105" t="str">
        <f>+'5 VALORACIÓN DEL CONTROL'!T79</f>
        <v/>
      </c>
      <c r="J26" s="135" t="str">
        <f t="shared" si="3"/>
        <v/>
      </c>
      <c r="K26" s="135" t="str">
        <f t="shared" si="4"/>
        <v/>
      </c>
      <c r="L26" s="104" t="str">
        <f t="shared" si="5"/>
        <v/>
      </c>
      <c r="M26" s="104" t="str">
        <f t="shared" si="0"/>
        <v/>
      </c>
      <c r="N26" s="104" t="str">
        <f t="shared" si="1"/>
        <v/>
      </c>
      <c r="O26" s="232"/>
      <c r="P26" s="104" t="str">
        <f t="shared" si="2"/>
        <v/>
      </c>
      <c r="Q26" s="232"/>
      <c r="R26" s="232"/>
      <c r="S26" s="233"/>
      <c r="T26" s="233"/>
      <c r="U26" s="232"/>
      <c r="V26" s="232"/>
      <c r="W26" s="232"/>
      <c r="X26" s="232"/>
      <c r="Y26" s="232"/>
      <c r="Z26" s="232"/>
      <c r="AA26" s="106"/>
      <c r="AB26" s="106"/>
    </row>
    <row r="27" spans="1:50" ht="43.5" customHeight="1" x14ac:dyDescent="0.25">
      <c r="A27" s="103" t="str">
        <f>'2 CONTEXTO E IDENTIFICACIÓN'!A27</f>
        <v>R19</v>
      </c>
      <c r="B27" s="104" t="str">
        <f>+'2 CONTEXTO E IDENTIFICACIÓN'!E27</f>
        <v xml:space="preserve">  </v>
      </c>
      <c r="C27" s="140" t="str">
        <f>+'3 PROBABIL E IMPACTO INHERENTE'!E27</f>
        <v/>
      </c>
      <c r="D27" s="140" t="str">
        <f>+'3 PROBABIL E IMPACTO INHERENTE'!M27</f>
        <v/>
      </c>
      <c r="E27" s="135" t="str">
        <f>+'4 MAPA CALOR INHERENTE'!C27</f>
        <v/>
      </c>
      <c r="F27" s="135" t="str">
        <f>+'4 MAPA CALOR INHERENTE'!D27</f>
        <v/>
      </c>
      <c r="G27" s="104" t="str">
        <f>+'4 MAPA CALOR INHERENTE'!E27</f>
        <v/>
      </c>
      <c r="H27" s="134" t="str">
        <f>+'5 VALORACIÓN DEL CONTROL'!S83</f>
        <v/>
      </c>
      <c r="I27" s="105" t="str">
        <f>+'5 VALORACIÓN DEL CONTROL'!T83</f>
        <v/>
      </c>
      <c r="J27" s="135" t="str">
        <f t="shared" si="3"/>
        <v/>
      </c>
      <c r="K27" s="135" t="str">
        <f t="shared" si="4"/>
        <v/>
      </c>
      <c r="L27" s="104" t="str">
        <f t="shared" si="5"/>
        <v/>
      </c>
      <c r="M27" s="104" t="str">
        <f t="shared" si="0"/>
        <v/>
      </c>
      <c r="N27" s="104" t="str">
        <f t="shared" si="1"/>
        <v/>
      </c>
      <c r="O27" s="232"/>
      <c r="P27" s="104" t="str">
        <f t="shared" si="2"/>
        <v/>
      </c>
      <c r="Q27" s="232"/>
      <c r="R27" s="232"/>
      <c r="S27" s="233"/>
      <c r="T27" s="233"/>
      <c r="U27" s="232"/>
      <c r="V27" s="232"/>
      <c r="W27" s="232"/>
      <c r="X27" s="232"/>
      <c r="Y27" s="232"/>
      <c r="Z27" s="232"/>
      <c r="AA27" s="106"/>
      <c r="AB27" s="106"/>
    </row>
    <row r="28" spans="1:50" ht="43.5" customHeight="1" x14ac:dyDescent="0.25">
      <c r="A28" s="103" t="str">
        <f>'2 CONTEXTO E IDENTIFICACIÓN'!A28</f>
        <v>R20</v>
      </c>
      <c r="B28" s="104" t="str">
        <f>+'2 CONTEXTO E IDENTIFICACIÓN'!E28</f>
        <v xml:space="preserve">  </v>
      </c>
      <c r="C28" s="140" t="str">
        <f>+'3 PROBABIL E IMPACTO INHERENTE'!E28</f>
        <v/>
      </c>
      <c r="D28" s="140" t="str">
        <f>+'3 PROBABIL E IMPACTO INHERENTE'!M28</f>
        <v/>
      </c>
      <c r="E28" s="135" t="str">
        <f>+'4 MAPA CALOR INHERENTE'!C28</f>
        <v/>
      </c>
      <c r="F28" s="135" t="str">
        <f>+'4 MAPA CALOR INHERENTE'!D28</f>
        <v/>
      </c>
      <c r="G28" s="104" t="str">
        <f>+'4 MAPA CALOR INHERENTE'!E28</f>
        <v/>
      </c>
      <c r="H28" s="134" t="str">
        <f>+'5 VALORACIÓN DEL CONTROL'!S87</f>
        <v/>
      </c>
      <c r="I28" s="105" t="str">
        <f>+'5 VALORACIÓN DEL CONTROL'!T87</f>
        <v/>
      </c>
      <c r="J28" s="135" t="str">
        <f t="shared" si="3"/>
        <v/>
      </c>
      <c r="K28" s="135" t="str">
        <f t="shared" si="4"/>
        <v/>
      </c>
      <c r="L28" s="104" t="str">
        <f t="shared" si="5"/>
        <v/>
      </c>
      <c r="M28" s="104" t="str">
        <f t="shared" si="0"/>
        <v/>
      </c>
      <c r="N28" s="104" t="str">
        <f t="shared" si="1"/>
        <v/>
      </c>
      <c r="O28" s="232"/>
      <c r="P28" s="104" t="str">
        <f t="shared" si="2"/>
        <v/>
      </c>
      <c r="Q28" s="232"/>
      <c r="R28" s="232"/>
      <c r="S28" s="233"/>
      <c r="T28" s="233"/>
      <c r="U28" s="232"/>
      <c r="V28" s="232"/>
      <c r="W28" s="232"/>
      <c r="X28" s="232"/>
      <c r="Y28" s="232"/>
      <c r="Z28" s="232"/>
      <c r="AA28" s="106"/>
      <c r="AB28" s="106"/>
    </row>
    <row r="29" spans="1:50" ht="14.45" customHeight="1" x14ac:dyDescent="0.25">
      <c r="B29" s="86"/>
      <c r="C29" s="86"/>
      <c r="D29" s="86"/>
      <c r="G29" s="86"/>
      <c r="I29" s="86"/>
      <c r="L29" s="86"/>
      <c r="M29" s="86"/>
      <c r="N29" s="86"/>
      <c r="O29" s="86"/>
      <c r="P29" s="86"/>
      <c r="Q29" s="86"/>
      <c r="R29" s="86"/>
      <c r="S29" s="141"/>
      <c r="T29" s="141"/>
      <c r="U29" s="86"/>
      <c r="V29" s="86"/>
      <c r="W29" s="86"/>
      <c r="X29" s="86"/>
      <c r="Y29" s="86"/>
      <c r="Z29" s="86"/>
      <c r="AA29" s="86"/>
      <c r="AB29" s="86"/>
      <c r="AM29" s="91"/>
      <c r="AN29" s="91"/>
      <c r="AO29" s="91"/>
      <c r="AP29" s="91"/>
      <c r="AQ29" s="91"/>
      <c r="AR29" s="86"/>
      <c r="AS29" s="86"/>
      <c r="AT29" s="86"/>
      <c r="AU29" s="86"/>
      <c r="AV29" s="86"/>
    </row>
    <row r="30" spans="1:50" ht="39" customHeight="1" x14ac:dyDescent="0.25">
      <c r="B30" s="86"/>
      <c r="C30" s="86"/>
      <c r="D30" s="86"/>
      <c r="G30" s="86"/>
      <c r="I30" s="86"/>
      <c r="L30" s="86"/>
      <c r="M30" s="86"/>
      <c r="N30" s="86"/>
      <c r="O30" s="86"/>
      <c r="P30" s="86"/>
      <c r="Q30" s="86"/>
      <c r="R30" s="86"/>
      <c r="S30" s="141"/>
      <c r="T30" s="141"/>
      <c r="U30" s="86"/>
      <c r="V30" s="86"/>
      <c r="W30" s="86"/>
      <c r="X30" s="86"/>
      <c r="Y30" s="86"/>
      <c r="Z30" s="86"/>
      <c r="AA30" s="86"/>
      <c r="AB30" s="86"/>
      <c r="AM30" s="91"/>
      <c r="AN30" s="91"/>
      <c r="AO30" s="91"/>
      <c r="AP30" s="91"/>
      <c r="AQ30" s="91"/>
      <c r="AR30" s="86"/>
      <c r="AS30" s="86"/>
      <c r="AT30" s="86"/>
      <c r="AU30" s="86"/>
      <c r="AV30" s="86"/>
    </row>
    <row r="31" spans="1:50" ht="19.5" customHeight="1" x14ac:dyDescent="0.25">
      <c r="B31" s="86"/>
      <c r="C31" s="86"/>
      <c r="D31" s="86"/>
      <c r="G31" s="86"/>
      <c r="I31" s="86"/>
      <c r="L31" s="86"/>
      <c r="M31" s="86"/>
      <c r="N31" s="86"/>
      <c r="O31" s="86"/>
      <c r="P31" s="86"/>
      <c r="Q31" s="86"/>
      <c r="R31" s="86"/>
      <c r="S31" s="141"/>
      <c r="T31" s="141"/>
      <c r="U31" s="86"/>
      <c r="V31" s="86"/>
      <c r="W31" s="86"/>
      <c r="X31" s="86"/>
      <c r="Y31" s="86"/>
      <c r="Z31" s="86"/>
      <c r="AA31" s="86"/>
      <c r="AB31" s="86"/>
      <c r="AM31" s="91"/>
      <c r="AN31" s="91"/>
      <c r="AO31" s="91"/>
      <c r="AP31" s="91"/>
      <c r="AQ31" s="91"/>
      <c r="AR31" s="86"/>
      <c r="AS31" s="86"/>
      <c r="AT31" s="86"/>
      <c r="AU31" s="86"/>
      <c r="AV31" s="86"/>
    </row>
    <row r="32" spans="1:50" ht="19.5" customHeight="1" x14ac:dyDescent="0.25">
      <c r="B32" s="86"/>
      <c r="C32" s="86"/>
      <c r="D32" s="86"/>
      <c r="G32" s="86"/>
      <c r="I32" s="86"/>
      <c r="L32" s="86"/>
      <c r="M32" s="86"/>
      <c r="N32" s="86"/>
      <c r="O32" s="86"/>
      <c r="P32" s="86"/>
      <c r="Q32" s="86"/>
      <c r="R32" s="86"/>
      <c r="S32" s="141"/>
      <c r="T32" s="141"/>
      <c r="U32" s="86"/>
      <c r="V32" s="86"/>
      <c r="W32" s="86"/>
      <c r="X32" s="86"/>
      <c r="Y32" s="86"/>
      <c r="Z32" s="86"/>
      <c r="AA32" s="86"/>
      <c r="AB32" s="86"/>
      <c r="AM32" s="91"/>
      <c r="AN32" s="91"/>
      <c r="AO32" s="91"/>
      <c r="AP32" s="91"/>
      <c r="AQ32" s="91"/>
      <c r="AR32" s="86"/>
      <c r="AS32" s="86"/>
      <c r="AT32" s="86"/>
      <c r="AU32" s="86"/>
      <c r="AV32" s="86"/>
    </row>
    <row r="33" spans="5:43" s="86" customFormat="1" ht="19.5" customHeight="1" x14ac:dyDescent="0.25">
      <c r="E33" s="136"/>
      <c r="F33" s="136"/>
      <c r="H33" s="91"/>
      <c r="J33" s="136"/>
      <c r="K33" s="136"/>
      <c r="S33" s="141"/>
      <c r="T33" s="141"/>
      <c r="AM33" s="91"/>
      <c r="AN33" s="91"/>
      <c r="AO33" s="91"/>
      <c r="AP33" s="91"/>
      <c r="AQ33" s="91"/>
    </row>
    <row r="34" spans="5:43" s="86" customFormat="1" ht="19.5" customHeight="1" x14ac:dyDescent="0.25">
      <c r="E34" s="136"/>
      <c r="F34" s="136"/>
      <c r="H34" s="91"/>
      <c r="J34" s="136"/>
      <c r="K34" s="136"/>
      <c r="S34" s="141"/>
      <c r="T34" s="141"/>
      <c r="AM34" s="91"/>
      <c r="AN34" s="91"/>
      <c r="AO34" s="91"/>
      <c r="AP34" s="91"/>
      <c r="AQ34" s="91"/>
    </row>
    <row r="35" spans="5:43" s="86" customFormat="1" ht="19.5" customHeight="1" x14ac:dyDescent="0.25">
      <c r="E35" s="136"/>
      <c r="F35" s="136"/>
      <c r="H35" s="91"/>
      <c r="J35" s="136"/>
      <c r="K35" s="136"/>
      <c r="S35" s="141"/>
      <c r="T35" s="141"/>
      <c r="AM35" s="91"/>
      <c r="AN35" s="91"/>
      <c r="AO35" s="91"/>
      <c r="AP35" s="91"/>
      <c r="AQ35" s="91"/>
    </row>
  </sheetData>
  <sheetProtection sheet="1" formatCells="0" formatColumns="0" formatRows="0" sort="0" autoFilter="0" pivotTables="0"/>
  <autoFilter ref="A8:AX8">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formula1>#REF!</formula1>
    </dataValidation>
    <dataValidation allowBlank="1" showInputMessage="1" showErrorMessage="1" prompt="La probabilidad se encuentra determinada por una escala de 1 a 3, siendo 1 la menor probabilidad de ocurrencia del riesgo y 3 la mayor probabilidad de  ocurrencia." sqref="JO8"/>
    <dataValidation allowBlank="1" showInputMessage="1" showErrorMessage="1" prompt="Es la materialización del riesgo y las consecuencias de su aparición. Su escala es: 5 bajo impacto, 10 medio, 20 alto impacto._x000a_" sqref="JP8:JV8"/>
    <dataValidation type="list" allowBlank="1" showInputMessage="1" showErrorMessage="1" sqref="O9:O28">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70" zoomScaleNormal="70" workbookViewId="0">
      <selection activeCell="B15" sqref="B15"/>
    </sheetView>
  </sheetViews>
  <sheetFormatPr baseColWidth="10" defaultColWidth="10.85546875" defaultRowHeight="12.75" x14ac:dyDescent="0.2"/>
  <cols>
    <col min="1" max="1" width="32.140625" style="154" customWidth="1"/>
    <col min="2" max="2" width="38.42578125" style="154" bestFit="1" customWidth="1"/>
    <col min="3" max="3" width="21.7109375" style="154" customWidth="1"/>
    <col min="4" max="4" width="10.85546875" style="154"/>
    <col min="5" max="5" width="20.42578125" style="154" customWidth="1"/>
    <col min="6" max="6" width="16.5703125" style="154" customWidth="1"/>
    <col min="7" max="7" width="10.85546875" style="154"/>
    <col min="8" max="8" width="16" style="154" customWidth="1"/>
    <col min="9" max="9" width="21" style="154" customWidth="1"/>
    <col min="10" max="10" width="10.85546875" style="154"/>
    <col min="11" max="11" width="20.85546875" style="154" customWidth="1"/>
    <col min="12" max="12" width="10.85546875" style="154"/>
    <col min="13" max="13" width="21" style="154" customWidth="1"/>
    <col min="14" max="15" width="10.85546875" style="154"/>
    <col min="16" max="16" width="14.85546875" style="154" customWidth="1"/>
    <col min="17" max="17" width="10.85546875" style="154"/>
    <col min="18" max="18" width="16.42578125" style="154" customWidth="1"/>
    <col min="19" max="19" width="10.85546875" style="154"/>
    <col min="20" max="20" width="30.140625" style="154" customWidth="1"/>
    <col min="21" max="16384" width="10.85546875" style="154"/>
  </cols>
  <sheetData>
    <row r="1" spans="1:22" ht="25.5" customHeight="1" x14ac:dyDescent="0.2">
      <c r="A1" s="479" t="s">
        <v>280</v>
      </c>
      <c r="B1" s="479"/>
      <c r="E1" s="478" t="s">
        <v>134</v>
      </c>
      <c r="F1" s="478"/>
      <c r="G1" s="478"/>
      <c r="H1" s="478"/>
    </row>
    <row r="2" spans="1:22" ht="48.95" customHeight="1" x14ac:dyDescent="0.2">
      <c r="B2" s="169" t="s">
        <v>50</v>
      </c>
      <c r="C2" s="169"/>
      <c r="E2" s="477" t="s">
        <v>104</v>
      </c>
      <c r="F2" s="477"/>
      <c r="G2" s="477"/>
      <c r="H2" s="477"/>
      <c r="I2" s="477"/>
      <c r="K2" s="477" t="s">
        <v>95</v>
      </c>
      <c r="L2" s="477"/>
      <c r="M2" s="477"/>
      <c r="O2" s="477" t="s">
        <v>113</v>
      </c>
      <c r="P2" s="477"/>
      <c r="R2" s="155" t="s">
        <v>124</v>
      </c>
      <c r="T2" s="155" t="s">
        <v>155</v>
      </c>
      <c r="V2" s="94" t="s">
        <v>131</v>
      </c>
    </row>
    <row r="3" spans="1:22" ht="29.25" thickBot="1" x14ac:dyDescent="0.25">
      <c r="A3" s="156" t="s">
        <v>8</v>
      </c>
      <c r="B3" s="169" t="s">
        <v>8</v>
      </c>
      <c r="C3" s="169" t="s">
        <v>50</v>
      </c>
      <c r="E3" s="157" t="s">
        <v>89</v>
      </c>
      <c r="F3" s="157" t="s">
        <v>90</v>
      </c>
      <c r="H3" s="157" t="s">
        <v>91</v>
      </c>
      <c r="I3" s="157" t="s">
        <v>92</v>
      </c>
      <c r="K3" s="155" t="s">
        <v>96</v>
      </c>
      <c r="L3" s="155" t="s">
        <v>3</v>
      </c>
      <c r="M3" s="155" t="s">
        <v>101</v>
      </c>
      <c r="O3" s="161" t="s">
        <v>89</v>
      </c>
      <c r="P3" s="161" t="s">
        <v>203</v>
      </c>
      <c r="R3" s="156" t="s">
        <v>125</v>
      </c>
      <c r="T3" s="17" t="s">
        <v>139</v>
      </c>
      <c r="V3" s="71" t="s">
        <v>144</v>
      </c>
    </row>
    <row r="4" spans="1:22" ht="28.5" x14ac:dyDescent="0.2">
      <c r="A4" s="168" t="s">
        <v>159</v>
      </c>
      <c r="B4" s="171" t="s">
        <v>159</v>
      </c>
      <c r="C4" s="183" t="s">
        <v>135</v>
      </c>
      <c r="E4" s="156" t="s">
        <v>105</v>
      </c>
      <c r="F4" s="158">
        <v>0.25</v>
      </c>
      <c r="H4" s="156" t="s">
        <v>93</v>
      </c>
      <c r="I4" s="158">
        <v>0.25</v>
      </c>
      <c r="K4" s="156" t="s">
        <v>97</v>
      </c>
      <c r="L4" s="156" t="s">
        <v>99</v>
      </c>
      <c r="M4" s="156" t="s">
        <v>102</v>
      </c>
      <c r="O4" s="156" t="s">
        <v>105</v>
      </c>
      <c r="P4" s="207" t="s">
        <v>53</v>
      </c>
      <c r="R4" s="156" t="s">
        <v>126</v>
      </c>
      <c r="T4" s="17" t="s">
        <v>140</v>
      </c>
      <c r="V4" s="71" t="s">
        <v>146</v>
      </c>
    </row>
    <row r="5" spans="1:22" ht="29.25" thickBot="1" x14ac:dyDescent="0.25">
      <c r="A5" s="168" t="s">
        <v>160</v>
      </c>
      <c r="B5" s="175"/>
      <c r="C5" s="184"/>
      <c r="E5" s="156" t="s">
        <v>106</v>
      </c>
      <c r="F5" s="158">
        <v>0.15</v>
      </c>
      <c r="H5" s="156" t="s">
        <v>94</v>
      </c>
      <c r="I5" s="158">
        <v>0.15</v>
      </c>
      <c r="K5" s="156" t="s">
        <v>98</v>
      </c>
      <c r="L5" s="156" t="s">
        <v>100</v>
      </c>
      <c r="M5" s="156" t="s">
        <v>103</v>
      </c>
      <c r="O5" s="156" t="s">
        <v>106</v>
      </c>
      <c r="P5" s="207" t="s">
        <v>53</v>
      </c>
      <c r="R5" s="156" t="s">
        <v>127</v>
      </c>
      <c r="T5" s="17" t="s">
        <v>141</v>
      </c>
      <c r="V5" s="71" t="s">
        <v>145</v>
      </c>
    </row>
    <row r="6" spans="1:22" ht="28.5" x14ac:dyDescent="0.2">
      <c r="A6" s="168" t="s">
        <v>161</v>
      </c>
      <c r="B6" s="177" t="s">
        <v>160</v>
      </c>
      <c r="C6" s="185" t="s">
        <v>142</v>
      </c>
      <c r="E6" s="156" t="s">
        <v>107</v>
      </c>
      <c r="F6" s="158">
        <v>0.1</v>
      </c>
      <c r="H6" s="156"/>
      <c r="I6" s="156"/>
      <c r="K6" s="156"/>
      <c r="L6" s="156"/>
      <c r="M6" s="156"/>
      <c r="O6" s="156" t="s">
        <v>107</v>
      </c>
      <c r="P6" s="207" t="s">
        <v>86</v>
      </c>
      <c r="R6" s="156" t="s">
        <v>128</v>
      </c>
      <c r="T6" s="17" t="s">
        <v>266</v>
      </c>
      <c r="V6" s="156"/>
    </row>
    <row r="7" spans="1:22" ht="29.25" thickBot="1" x14ac:dyDescent="0.25">
      <c r="A7" s="168" t="s">
        <v>162</v>
      </c>
      <c r="B7" s="175"/>
      <c r="C7" s="184"/>
      <c r="E7" s="156"/>
      <c r="F7" s="158"/>
      <c r="O7" s="159"/>
      <c r="R7" s="156" t="s">
        <v>129</v>
      </c>
      <c r="T7" s="17" t="s">
        <v>289</v>
      </c>
    </row>
    <row r="8" spans="1:22" ht="28.5" x14ac:dyDescent="0.2">
      <c r="A8" s="168" t="s">
        <v>163</v>
      </c>
      <c r="B8" s="177" t="s">
        <v>161</v>
      </c>
      <c r="C8" s="185" t="s">
        <v>76</v>
      </c>
      <c r="R8" s="156"/>
      <c r="T8" s="17" t="s">
        <v>290</v>
      </c>
    </row>
    <row r="9" spans="1:22" ht="43.5" thickBot="1" x14ac:dyDescent="0.25">
      <c r="A9" s="168" t="s">
        <v>164</v>
      </c>
      <c r="B9" s="179"/>
      <c r="C9" s="184"/>
      <c r="T9" s="17" t="s">
        <v>291</v>
      </c>
    </row>
    <row r="10" spans="1:22" x14ac:dyDescent="0.2">
      <c r="A10" s="168" t="s">
        <v>165</v>
      </c>
      <c r="B10" s="177" t="s">
        <v>162</v>
      </c>
      <c r="C10" s="185" t="s">
        <v>136</v>
      </c>
    </row>
    <row r="11" spans="1:22" ht="14.1" customHeight="1" thickBot="1" x14ac:dyDescent="0.25">
      <c r="A11" s="170"/>
      <c r="B11" s="175"/>
      <c r="C11" s="184"/>
    </row>
    <row r="12" spans="1:22" ht="14.1" customHeight="1" x14ac:dyDescent="0.2">
      <c r="B12" s="177" t="s">
        <v>163</v>
      </c>
      <c r="C12" s="178" t="s">
        <v>135</v>
      </c>
    </row>
    <row r="13" spans="1:22" ht="14.1" customHeight="1" x14ac:dyDescent="0.2">
      <c r="B13" s="174"/>
      <c r="C13" s="173" t="s">
        <v>142</v>
      </c>
    </row>
    <row r="14" spans="1:22" ht="14.1" customHeight="1" x14ac:dyDescent="0.2">
      <c r="B14" s="172"/>
      <c r="C14" s="173" t="s">
        <v>76</v>
      </c>
    </row>
    <row r="15" spans="1:22" ht="14.1" customHeight="1" x14ac:dyDescent="0.2">
      <c r="B15" s="172"/>
      <c r="C15" s="173" t="s">
        <v>136</v>
      </c>
    </row>
    <row r="16" spans="1:22" ht="14.1" customHeight="1" x14ac:dyDescent="0.2">
      <c r="B16" s="172"/>
      <c r="C16" s="173" t="s">
        <v>48</v>
      </c>
    </row>
    <row r="17" spans="2:3" ht="14.1" customHeight="1" thickBot="1" x14ac:dyDescent="0.25">
      <c r="B17" s="175"/>
      <c r="C17" s="176"/>
    </row>
    <row r="18" spans="2:3" ht="25.5" x14ac:dyDescent="0.2">
      <c r="B18" s="177" t="s">
        <v>164</v>
      </c>
      <c r="C18" s="178" t="s">
        <v>135</v>
      </c>
    </row>
    <row r="19" spans="2:3" ht="14.1" customHeight="1" x14ac:dyDescent="0.2">
      <c r="B19" s="172"/>
      <c r="C19" s="173" t="s">
        <v>142</v>
      </c>
    </row>
    <row r="20" spans="2:3" ht="14.1" customHeight="1" x14ac:dyDescent="0.2">
      <c r="B20" s="172"/>
      <c r="C20" s="173" t="s">
        <v>76</v>
      </c>
    </row>
    <row r="21" spans="2:3" ht="14.1" customHeight="1" x14ac:dyDescent="0.2">
      <c r="B21" s="172"/>
      <c r="C21" s="173" t="s">
        <v>136</v>
      </c>
    </row>
    <row r="22" spans="2:3" ht="14.1" customHeight="1" x14ac:dyDescent="0.2">
      <c r="B22" s="172"/>
      <c r="C22" s="173" t="s">
        <v>48</v>
      </c>
    </row>
    <row r="23" spans="2:3" ht="14.1" customHeight="1" thickBot="1" x14ac:dyDescent="0.25">
      <c r="B23" s="179"/>
      <c r="C23" s="180"/>
    </row>
    <row r="24" spans="2:3" ht="14.1" customHeight="1" x14ac:dyDescent="0.2">
      <c r="B24" s="177" t="s">
        <v>165</v>
      </c>
      <c r="C24" s="178" t="s">
        <v>48</v>
      </c>
    </row>
    <row r="25" spans="2:3" ht="14.1" customHeight="1" x14ac:dyDescent="0.2">
      <c r="B25" s="172"/>
      <c r="C25" s="173" t="s">
        <v>142</v>
      </c>
    </row>
    <row r="26" spans="2:3" ht="14.1" customHeight="1" thickBot="1" x14ac:dyDescent="0.25">
      <c r="B26" s="175"/>
      <c r="C26" s="176"/>
    </row>
  </sheetData>
  <sheetProtection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CONTROL INTERNO</cp:lastModifiedBy>
  <cp:lastPrinted>2021-05-20T21:19:24Z</cp:lastPrinted>
  <dcterms:created xsi:type="dcterms:W3CDTF">2006-09-16T00:00:00Z</dcterms:created>
  <dcterms:modified xsi:type="dcterms:W3CDTF">2025-06-16T14:38:40Z</dcterms:modified>
</cp:coreProperties>
</file>